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srk\Desktop\CAT &amp; Fast CAT\Fast CAT\"/>
    </mc:Choice>
  </mc:AlternateContent>
  <bookViews>
    <workbookView xWindow="0" yWindow="0" windowWidth="18195" windowHeight="8175" tabRatio="500" firstSheet="7" activeTab="10"/>
  </bookViews>
  <sheets>
    <sheet name="Enter Dog Info" sheetId="2" r:id="rId1"/>
    <sheet name="Check-In List" sheetId="7" r:id="rId2"/>
    <sheet name="White Board" sheetId="8" r:id="rId3"/>
    <sheet name="Results p1" sheetId="1" r:id="rId4"/>
    <sheet name="Results p2" sheetId="9" r:id="rId5"/>
    <sheet name="Results p3" sheetId="10" r:id="rId6"/>
    <sheet name="Results p4" sheetId="11" r:id="rId7"/>
    <sheet name="Results p5" sheetId="12" r:id="rId8"/>
    <sheet name="Results p6" sheetId="13" r:id="rId9"/>
    <sheet name="Results p7" sheetId="14" r:id="rId10"/>
    <sheet name="Results p8" sheetId="15" r:id="rId11"/>
    <sheet name="Results p9" sheetId="16" r:id="rId12"/>
    <sheet name="Results p10" sheetId="17" r:id="rId13"/>
    <sheet name="Results p11" sheetId="18" r:id="rId14"/>
    <sheet name="Results p12" sheetId="19" r:id="rId15"/>
    <sheet name="Results p13" sheetId="20" r:id="rId16"/>
  </sheets>
  <definedNames>
    <definedName name="_xlnm._FilterDatabase" localSheetId="0" hidden="1">'Enter Dog Info'!$A$3:$J$47</definedName>
    <definedName name="_xlnm.Print_Area" localSheetId="3">'Results p1'!$A$1:$I$17</definedName>
    <definedName name="_xlnm.Print_Area" localSheetId="4">'Results p2'!$A$1:$I$17</definedName>
    <definedName name="_xlnm.Print_Area" localSheetId="5">'Results p3'!$A$1:$I$17</definedName>
    <definedName name="_xlnm.Print_Area" localSheetId="6">'Results p4'!$A$1:$I$17</definedName>
    <definedName name="_xlnm.Print_Area" localSheetId="7">'Results p5'!$A$1:$I$17</definedName>
    <definedName name="_xlnm.Print_Area" localSheetId="8">'Results p6'!$A$1:$I$17</definedName>
    <definedName name="_xlnm.Print_Area" localSheetId="2">'White Board'!$A$1:$E$45</definedName>
  </definedNames>
  <calcPr calcId="162913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106" i="7" l="1"/>
  <c r="C106" i="7"/>
  <c r="B106" i="7"/>
  <c r="A5" i="2"/>
  <c r="D105" i="7"/>
  <c r="C105" i="7"/>
  <c r="B105" i="7"/>
  <c r="D104" i="7"/>
  <c r="C104" i="7"/>
  <c r="B104" i="7"/>
  <c r="D103" i="7"/>
  <c r="C103" i="7"/>
  <c r="B103" i="7"/>
  <c r="D102" i="7"/>
  <c r="C102" i="7"/>
  <c r="B102" i="7"/>
  <c r="D101" i="7"/>
  <c r="C101" i="7"/>
  <c r="B101" i="7"/>
  <c r="D100" i="7"/>
  <c r="C100" i="7"/>
  <c r="B100" i="7"/>
  <c r="D99" i="7"/>
  <c r="C99" i="7"/>
  <c r="B99" i="7"/>
  <c r="D98" i="7"/>
  <c r="C98" i="7"/>
  <c r="B98" i="7"/>
  <c r="D97" i="7"/>
  <c r="C97" i="7"/>
  <c r="B97" i="7"/>
  <c r="D96" i="7"/>
  <c r="C96" i="7"/>
  <c r="B96" i="7"/>
  <c r="D95" i="7"/>
  <c r="C95" i="7"/>
  <c r="B95" i="7"/>
  <c r="D94" i="7"/>
  <c r="C94" i="7"/>
  <c r="B94" i="7"/>
  <c r="D93" i="7"/>
  <c r="C93" i="7"/>
  <c r="B93" i="7"/>
  <c r="D92" i="7"/>
  <c r="C92" i="7"/>
  <c r="B92" i="7"/>
  <c r="D91" i="7"/>
  <c r="C91" i="7"/>
  <c r="B91" i="7"/>
  <c r="D90" i="7"/>
  <c r="C90" i="7"/>
  <c r="B90" i="7"/>
  <c r="D89" i="7"/>
  <c r="C89" i="7"/>
  <c r="B89" i="7"/>
  <c r="D88" i="7"/>
  <c r="C88" i="7"/>
  <c r="B88" i="7"/>
  <c r="D87" i="7"/>
  <c r="C87" i="7"/>
  <c r="B87" i="7"/>
  <c r="D86" i="7"/>
  <c r="C86" i="7"/>
  <c r="B86" i="7"/>
  <c r="D85" i="7"/>
  <c r="C85" i="7"/>
  <c r="B85" i="7"/>
  <c r="D84" i="7"/>
  <c r="C84" i="7"/>
  <c r="B84" i="7"/>
  <c r="D83" i="7"/>
  <c r="C83" i="7"/>
  <c r="B83" i="7"/>
  <c r="D82" i="7"/>
  <c r="C82" i="7"/>
  <c r="B82" i="7"/>
  <c r="D81" i="7"/>
  <c r="C81" i="7"/>
  <c r="B81" i="7"/>
  <c r="D80" i="7"/>
  <c r="C80" i="7"/>
  <c r="B80" i="7"/>
  <c r="D79" i="7"/>
  <c r="C79" i="7"/>
  <c r="B79" i="7"/>
  <c r="D78" i="7"/>
  <c r="C78" i="7"/>
  <c r="B78" i="7"/>
  <c r="D77" i="7"/>
  <c r="C77" i="7"/>
  <c r="B77" i="7"/>
  <c r="D76" i="7"/>
  <c r="C76" i="7"/>
  <c r="B76" i="7"/>
  <c r="D75" i="7"/>
  <c r="C75" i="7"/>
  <c r="B75" i="7"/>
  <c r="D74" i="7"/>
  <c r="C74" i="7"/>
  <c r="B74" i="7"/>
  <c r="D73" i="7"/>
  <c r="C73" i="7"/>
  <c r="B73" i="7"/>
  <c r="D72" i="7"/>
  <c r="C72" i="7"/>
  <c r="B72" i="7"/>
  <c r="D71" i="7"/>
  <c r="C71" i="7"/>
  <c r="B71" i="7"/>
  <c r="D70" i="7"/>
  <c r="C70" i="7"/>
  <c r="B70" i="7"/>
  <c r="D69" i="7"/>
  <c r="C69" i="7"/>
  <c r="B69" i="7"/>
  <c r="D68" i="7"/>
  <c r="C68" i="7"/>
  <c r="B68" i="7"/>
  <c r="D67" i="7"/>
  <c r="C67" i="7"/>
  <c r="B67" i="7"/>
  <c r="D66" i="7"/>
  <c r="C66" i="7"/>
  <c r="B66" i="7"/>
  <c r="D65" i="7"/>
  <c r="C65" i="7"/>
  <c r="B65" i="7"/>
  <c r="D64" i="7"/>
  <c r="C64" i="7"/>
  <c r="B64" i="7"/>
  <c r="D63" i="7"/>
  <c r="C63" i="7"/>
  <c r="B63" i="7"/>
  <c r="D62" i="7"/>
  <c r="C62" i="7"/>
  <c r="B62" i="7"/>
  <c r="D61" i="7"/>
  <c r="C61" i="7"/>
  <c r="B61" i="7"/>
  <c r="D60" i="7"/>
  <c r="C60" i="7"/>
  <c r="B60" i="7"/>
  <c r="D59" i="7"/>
  <c r="C59" i="7"/>
  <c r="B59" i="7"/>
  <c r="D58" i="7"/>
  <c r="C58" i="7"/>
  <c r="B58" i="7"/>
  <c r="D57" i="7"/>
  <c r="C57" i="7"/>
  <c r="B57" i="7"/>
  <c r="D56" i="7"/>
  <c r="C56" i="7"/>
  <c r="B56" i="7"/>
  <c r="D55" i="7"/>
  <c r="C55" i="7"/>
  <c r="B55" i="7"/>
  <c r="D54" i="7"/>
  <c r="C54" i="7"/>
  <c r="B54" i="7"/>
  <c r="D53" i="7"/>
  <c r="C53" i="7"/>
  <c r="B53" i="7"/>
  <c r="C106" i="8"/>
  <c r="B106" i="8"/>
  <c r="C105" i="8"/>
  <c r="B105" i="8"/>
  <c r="C104" i="8"/>
  <c r="B104" i="8"/>
  <c r="C103" i="8"/>
  <c r="B103" i="8"/>
  <c r="C102" i="8"/>
  <c r="B102" i="8"/>
  <c r="C101" i="8"/>
  <c r="B101" i="8"/>
  <c r="C100" i="8"/>
  <c r="B100" i="8"/>
  <c r="C99" i="8"/>
  <c r="B99" i="8"/>
  <c r="C98" i="8"/>
  <c r="B98" i="8"/>
  <c r="C97" i="8"/>
  <c r="B97" i="8"/>
  <c r="C96" i="8"/>
  <c r="B96" i="8"/>
  <c r="C95" i="8"/>
  <c r="B95" i="8"/>
  <c r="C94" i="8"/>
  <c r="B94" i="8"/>
  <c r="C93" i="8"/>
  <c r="B93" i="8"/>
  <c r="C92" i="8"/>
  <c r="B92" i="8"/>
  <c r="C91" i="8"/>
  <c r="B91" i="8"/>
  <c r="C90" i="8"/>
  <c r="B90" i="8"/>
  <c r="C89" i="8"/>
  <c r="B89" i="8"/>
  <c r="C88" i="8"/>
  <c r="B88" i="8"/>
  <c r="C87" i="8"/>
  <c r="B87" i="8"/>
  <c r="C86" i="8"/>
  <c r="B86" i="8"/>
  <c r="C85" i="8"/>
  <c r="B85" i="8"/>
  <c r="C84" i="8"/>
  <c r="B84" i="8"/>
  <c r="C83" i="8"/>
  <c r="B83" i="8"/>
  <c r="C82" i="8"/>
  <c r="B82" i="8"/>
  <c r="C81" i="8"/>
  <c r="B81" i="8"/>
  <c r="C80" i="8"/>
  <c r="B80" i="8"/>
  <c r="C79" i="8"/>
  <c r="B79" i="8"/>
  <c r="C78" i="8"/>
  <c r="B78" i="8"/>
  <c r="C77" i="8"/>
  <c r="B77" i="8"/>
  <c r="C76" i="8"/>
  <c r="B76" i="8"/>
  <c r="C75" i="8"/>
  <c r="B75" i="8"/>
  <c r="C74" i="8"/>
  <c r="B74" i="8"/>
  <c r="C73" i="8"/>
  <c r="B73" i="8"/>
  <c r="C72" i="8"/>
  <c r="B72" i="8"/>
  <c r="C71" i="8"/>
  <c r="B71" i="8"/>
  <c r="C70" i="8"/>
  <c r="B70" i="8"/>
  <c r="C69" i="8"/>
  <c r="B69" i="8"/>
  <c r="C68" i="8"/>
  <c r="B68" i="8"/>
  <c r="C67" i="8"/>
  <c r="B67" i="8"/>
  <c r="C66" i="8"/>
  <c r="B66" i="8"/>
  <c r="C65" i="8"/>
  <c r="B65" i="8"/>
  <c r="C64" i="8"/>
  <c r="B64" i="8"/>
  <c r="C63" i="8"/>
  <c r="B63" i="8"/>
  <c r="C62" i="8"/>
  <c r="B62" i="8"/>
  <c r="C61" i="8"/>
  <c r="B61" i="8"/>
  <c r="C60" i="8"/>
  <c r="B60" i="8"/>
  <c r="C59" i="8"/>
  <c r="B59" i="8"/>
  <c r="C58" i="8"/>
  <c r="B58" i="8"/>
  <c r="C57" i="8"/>
  <c r="B57" i="8"/>
  <c r="C56" i="8"/>
  <c r="B56" i="8"/>
  <c r="C55" i="8"/>
  <c r="B55" i="8"/>
  <c r="C54" i="8"/>
  <c r="B54" i="8"/>
  <c r="C53" i="8"/>
  <c r="B53" i="8"/>
  <c r="J66" i="2"/>
  <c r="F12" i="15"/>
  <c r="G12" i="15" s="1"/>
  <c r="I12" i="15" s="1"/>
  <c r="J14" i="2"/>
  <c r="H13" i="20"/>
  <c r="E13" i="20"/>
  <c r="D13" i="20"/>
  <c r="C13" i="20"/>
  <c r="B13" i="20"/>
  <c r="H12" i="20"/>
  <c r="E12" i="20"/>
  <c r="D12" i="20"/>
  <c r="C12" i="20"/>
  <c r="B12" i="20"/>
  <c r="H11" i="20"/>
  <c r="E11" i="20"/>
  <c r="D11" i="20"/>
  <c r="C11" i="20"/>
  <c r="B11" i="20"/>
  <c r="H10" i="20"/>
  <c r="E10" i="20"/>
  <c r="D10" i="20"/>
  <c r="C10" i="20"/>
  <c r="B10" i="20"/>
  <c r="H9" i="20"/>
  <c r="E9" i="20"/>
  <c r="D9" i="20"/>
  <c r="C9" i="20"/>
  <c r="B9" i="20"/>
  <c r="H8" i="20"/>
  <c r="E8" i="20"/>
  <c r="D8" i="20"/>
  <c r="C8" i="20"/>
  <c r="B8" i="20"/>
  <c r="H7" i="20"/>
  <c r="E7" i="20"/>
  <c r="D7" i="20"/>
  <c r="C7" i="20"/>
  <c r="B7" i="20"/>
  <c r="H6" i="20"/>
  <c r="E6" i="20"/>
  <c r="D6" i="20"/>
  <c r="C6" i="20"/>
  <c r="B6" i="20"/>
  <c r="H13" i="19"/>
  <c r="E13" i="19"/>
  <c r="D13" i="19"/>
  <c r="C13" i="19"/>
  <c r="B13" i="19"/>
  <c r="H12" i="19"/>
  <c r="I12" i="19" s="1"/>
  <c r="E12" i="19"/>
  <c r="D12" i="19"/>
  <c r="C12" i="19"/>
  <c r="B12" i="19"/>
  <c r="H11" i="19"/>
  <c r="E11" i="19"/>
  <c r="D11" i="19"/>
  <c r="C11" i="19"/>
  <c r="B11" i="19"/>
  <c r="H10" i="19"/>
  <c r="E10" i="19"/>
  <c r="D10" i="19"/>
  <c r="C10" i="19"/>
  <c r="B10" i="19"/>
  <c r="H9" i="19"/>
  <c r="E9" i="19"/>
  <c r="D9" i="19"/>
  <c r="C9" i="19"/>
  <c r="B9" i="19"/>
  <c r="H8" i="19"/>
  <c r="E8" i="19"/>
  <c r="D8" i="19"/>
  <c r="C8" i="19"/>
  <c r="B8" i="19"/>
  <c r="H7" i="19"/>
  <c r="E7" i="19"/>
  <c r="D7" i="19"/>
  <c r="C7" i="19"/>
  <c r="B7" i="19"/>
  <c r="H6" i="19"/>
  <c r="E6" i="19"/>
  <c r="D6" i="19"/>
  <c r="C6" i="19"/>
  <c r="B6" i="19"/>
  <c r="H13" i="18"/>
  <c r="E13" i="18"/>
  <c r="D13" i="18"/>
  <c r="C13" i="18"/>
  <c r="B13" i="18"/>
  <c r="H12" i="18"/>
  <c r="E12" i="18"/>
  <c r="D12" i="18"/>
  <c r="C12" i="18"/>
  <c r="B12" i="18"/>
  <c r="H11" i="18"/>
  <c r="E11" i="18"/>
  <c r="D11" i="18"/>
  <c r="C11" i="18"/>
  <c r="B11" i="18"/>
  <c r="H10" i="18"/>
  <c r="E10" i="18"/>
  <c r="D10" i="18"/>
  <c r="C10" i="18"/>
  <c r="B10" i="18"/>
  <c r="H9" i="18"/>
  <c r="E9" i="18"/>
  <c r="D9" i="18"/>
  <c r="C9" i="18"/>
  <c r="B9" i="18"/>
  <c r="H8" i="18"/>
  <c r="E8" i="18"/>
  <c r="D8" i="18"/>
  <c r="C8" i="18"/>
  <c r="B8" i="18"/>
  <c r="H7" i="18"/>
  <c r="E7" i="18"/>
  <c r="D7" i="18"/>
  <c r="C7" i="18"/>
  <c r="B7" i="18"/>
  <c r="H6" i="18"/>
  <c r="E6" i="18"/>
  <c r="D6" i="18"/>
  <c r="C6" i="18"/>
  <c r="B6" i="18"/>
  <c r="H13" i="17"/>
  <c r="E13" i="17"/>
  <c r="D13" i="17"/>
  <c r="C13" i="17"/>
  <c r="B13" i="17"/>
  <c r="H12" i="17"/>
  <c r="E12" i="17"/>
  <c r="D12" i="17"/>
  <c r="C12" i="17"/>
  <c r="B12" i="17"/>
  <c r="H11" i="17"/>
  <c r="I11" i="17" s="1"/>
  <c r="E11" i="17"/>
  <c r="D11" i="17"/>
  <c r="C11" i="17"/>
  <c r="B11" i="17"/>
  <c r="H10" i="17"/>
  <c r="E10" i="17"/>
  <c r="D10" i="17"/>
  <c r="C10" i="17"/>
  <c r="B10" i="17"/>
  <c r="H9" i="17"/>
  <c r="E9" i="17"/>
  <c r="D9" i="17"/>
  <c r="C9" i="17"/>
  <c r="B9" i="17"/>
  <c r="H8" i="17"/>
  <c r="E8" i="17"/>
  <c r="D8" i="17"/>
  <c r="C8" i="17"/>
  <c r="B8" i="17"/>
  <c r="H7" i="17"/>
  <c r="E7" i="17"/>
  <c r="D7" i="17"/>
  <c r="C7" i="17"/>
  <c r="B7" i="17"/>
  <c r="H6" i="17"/>
  <c r="E6" i="17"/>
  <c r="D6" i="17"/>
  <c r="C6" i="17"/>
  <c r="B6" i="17"/>
  <c r="H13" i="16"/>
  <c r="E13" i="16"/>
  <c r="D13" i="16"/>
  <c r="C13" i="16"/>
  <c r="B13" i="16"/>
  <c r="H12" i="16"/>
  <c r="E12" i="16"/>
  <c r="D12" i="16"/>
  <c r="C12" i="16"/>
  <c r="B12" i="16"/>
  <c r="H11" i="16"/>
  <c r="E11" i="16"/>
  <c r="D11" i="16"/>
  <c r="C11" i="16"/>
  <c r="B11" i="16"/>
  <c r="H10" i="16"/>
  <c r="E10" i="16"/>
  <c r="D10" i="16"/>
  <c r="C10" i="16"/>
  <c r="B10" i="16"/>
  <c r="H9" i="16"/>
  <c r="E9" i="16"/>
  <c r="D9" i="16"/>
  <c r="C9" i="16"/>
  <c r="B9" i="16"/>
  <c r="H8" i="16"/>
  <c r="E8" i="16"/>
  <c r="D8" i="16"/>
  <c r="C8" i="16"/>
  <c r="B8" i="16"/>
  <c r="H7" i="16"/>
  <c r="I7" i="16" s="1"/>
  <c r="E7" i="16"/>
  <c r="D7" i="16"/>
  <c r="C7" i="16"/>
  <c r="B7" i="16"/>
  <c r="H6" i="16"/>
  <c r="E6" i="16"/>
  <c r="D6" i="16"/>
  <c r="C6" i="16"/>
  <c r="B6" i="16"/>
  <c r="H13" i="15"/>
  <c r="E13" i="15"/>
  <c r="D13" i="15"/>
  <c r="C13" i="15"/>
  <c r="B13" i="15"/>
  <c r="H12" i="15"/>
  <c r="E12" i="15"/>
  <c r="D12" i="15"/>
  <c r="C12" i="15"/>
  <c r="B12" i="15"/>
  <c r="H11" i="15"/>
  <c r="E11" i="15"/>
  <c r="D11" i="15"/>
  <c r="C11" i="15"/>
  <c r="B11" i="15"/>
  <c r="H10" i="15"/>
  <c r="E10" i="15"/>
  <c r="D10" i="15"/>
  <c r="C10" i="15"/>
  <c r="B10" i="15"/>
  <c r="H9" i="15"/>
  <c r="E9" i="15"/>
  <c r="D9" i="15"/>
  <c r="C9" i="15"/>
  <c r="B9" i="15"/>
  <c r="H8" i="15"/>
  <c r="E8" i="15"/>
  <c r="D8" i="15"/>
  <c r="C8" i="15"/>
  <c r="B8" i="15"/>
  <c r="H7" i="15"/>
  <c r="E7" i="15"/>
  <c r="D7" i="15"/>
  <c r="C7" i="15"/>
  <c r="B7" i="15"/>
  <c r="H6" i="15"/>
  <c r="E6" i="15"/>
  <c r="D6" i="15"/>
  <c r="C6" i="15"/>
  <c r="B6" i="15"/>
  <c r="H13" i="14"/>
  <c r="E13" i="14"/>
  <c r="D13" i="14"/>
  <c r="C13" i="14"/>
  <c r="B13" i="14"/>
  <c r="H12" i="14"/>
  <c r="I12" i="14" s="1"/>
  <c r="E12" i="14"/>
  <c r="D12" i="14"/>
  <c r="C12" i="14"/>
  <c r="B12" i="14"/>
  <c r="H11" i="14"/>
  <c r="E11" i="14"/>
  <c r="D11" i="14"/>
  <c r="C11" i="14"/>
  <c r="B11" i="14"/>
  <c r="H10" i="14"/>
  <c r="E10" i="14"/>
  <c r="D10" i="14"/>
  <c r="C10" i="14"/>
  <c r="B10" i="14"/>
  <c r="H9" i="14"/>
  <c r="E9" i="14"/>
  <c r="D9" i="14"/>
  <c r="C9" i="14"/>
  <c r="B9" i="14"/>
  <c r="H8" i="14"/>
  <c r="E8" i="14"/>
  <c r="D8" i="14"/>
  <c r="C8" i="14"/>
  <c r="B8" i="14"/>
  <c r="H7" i="14"/>
  <c r="I7" i="14" s="1"/>
  <c r="E7" i="14"/>
  <c r="D7" i="14"/>
  <c r="C7" i="14"/>
  <c r="B7" i="14"/>
  <c r="H6" i="14"/>
  <c r="E6" i="14"/>
  <c r="D6" i="14"/>
  <c r="C6" i="14"/>
  <c r="B6" i="14"/>
  <c r="A17" i="20"/>
  <c r="A15" i="20"/>
  <c r="D14" i="20"/>
  <c r="A14" i="20"/>
  <c r="C4" i="20"/>
  <c r="A17" i="19"/>
  <c r="A15" i="19"/>
  <c r="D14" i="19"/>
  <c r="A14" i="19"/>
  <c r="C4" i="19"/>
  <c r="A17" i="18"/>
  <c r="A15" i="18"/>
  <c r="D14" i="18"/>
  <c r="A14" i="18"/>
  <c r="C4" i="18"/>
  <c r="A17" i="17"/>
  <c r="A15" i="17"/>
  <c r="D14" i="17"/>
  <c r="A14" i="17"/>
  <c r="C4" i="17"/>
  <c r="A17" i="16"/>
  <c r="A15" i="16"/>
  <c r="D14" i="16"/>
  <c r="A14" i="16"/>
  <c r="C4" i="16"/>
  <c r="A17" i="15"/>
  <c r="A15" i="15"/>
  <c r="D14" i="15"/>
  <c r="A14" i="15"/>
  <c r="C4" i="15"/>
  <c r="A6" i="1"/>
  <c r="B6" i="1"/>
  <c r="J107" i="2"/>
  <c r="F13" i="20"/>
  <c r="G13" i="20" s="1"/>
  <c r="I13" i="20" s="1"/>
  <c r="J106" i="2"/>
  <c r="F12" i="20"/>
  <c r="G12" i="20"/>
  <c r="I12" i="20" s="1"/>
  <c r="J105" i="2"/>
  <c r="F11" i="20" s="1"/>
  <c r="G11" i="20" s="1"/>
  <c r="I11" i="20" s="1"/>
  <c r="J104" i="2"/>
  <c r="F10" i="20" s="1"/>
  <c r="G10" i="20" s="1"/>
  <c r="J103" i="2"/>
  <c r="F9" i="20"/>
  <c r="G9" i="20" s="1"/>
  <c r="I9" i="20" s="1"/>
  <c r="J102" i="2"/>
  <c r="F8" i="20"/>
  <c r="G8" i="20"/>
  <c r="J101" i="2"/>
  <c r="F7" i="20" s="1"/>
  <c r="G7" i="20" s="1"/>
  <c r="J100" i="2"/>
  <c r="F6" i="20"/>
  <c r="G6" i="20" s="1"/>
  <c r="I6" i="20" s="1"/>
  <c r="J99" i="2"/>
  <c r="F13" i="19"/>
  <c r="G13" i="19" s="1"/>
  <c r="I13" i="19" s="1"/>
  <c r="J98" i="2"/>
  <c r="F12" i="19"/>
  <c r="G12" i="19"/>
  <c r="J97" i="2"/>
  <c r="F11" i="19" s="1"/>
  <c r="G11" i="19" s="1"/>
  <c r="J96" i="2"/>
  <c r="F10" i="19" s="1"/>
  <c r="G10" i="19" s="1"/>
  <c r="I10" i="19" s="1"/>
  <c r="J95" i="2"/>
  <c r="F9" i="19"/>
  <c r="G9" i="19"/>
  <c r="I9" i="19" s="1"/>
  <c r="J94" i="2"/>
  <c r="F8" i="19"/>
  <c r="G8" i="19"/>
  <c r="J93" i="2"/>
  <c r="F7" i="19" s="1"/>
  <c r="G7" i="19" s="1"/>
  <c r="I7" i="19" s="1"/>
  <c r="J92" i="2"/>
  <c r="F6" i="19" s="1"/>
  <c r="G6" i="19" s="1"/>
  <c r="I6" i="19" s="1"/>
  <c r="J91" i="2"/>
  <c r="F13" i="18"/>
  <c r="G13" i="18"/>
  <c r="I13" i="18" s="1"/>
  <c r="J90" i="2"/>
  <c r="F12" i="18"/>
  <c r="G12" i="18"/>
  <c r="J89" i="2"/>
  <c r="F11" i="18" s="1"/>
  <c r="G11" i="18" s="1"/>
  <c r="I11" i="18" s="1"/>
  <c r="J88" i="2"/>
  <c r="F10" i="18" s="1"/>
  <c r="G10" i="18" s="1"/>
  <c r="J87" i="2"/>
  <c r="F9" i="18"/>
  <c r="G9" i="18" s="1"/>
  <c r="I9" i="18" s="1"/>
  <c r="J86" i="2"/>
  <c r="F8" i="18"/>
  <c r="G8" i="18"/>
  <c r="J85" i="2"/>
  <c r="F7" i="18" s="1"/>
  <c r="G7" i="18" s="1"/>
  <c r="J84" i="2"/>
  <c r="F6" i="18"/>
  <c r="G6" i="18" s="1"/>
  <c r="J83" i="2"/>
  <c r="F13" i="17"/>
  <c r="G13" i="17" s="1"/>
  <c r="I13" i="17" s="1"/>
  <c r="J82" i="2"/>
  <c r="F12" i="17"/>
  <c r="G12" i="17"/>
  <c r="J81" i="2"/>
  <c r="F11" i="17" s="1"/>
  <c r="G11" i="17" s="1"/>
  <c r="J80" i="2"/>
  <c r="F10" i="17" s="1"/>
  <c r="G10" i="17" s="1"/>
  <c r="I10" i="17" s="1"/>
  <c r="J79" i="2"/>
  <c r="F9" i="17"/>
  <c r="G9" i="17"/>
  <c r="I9" i="17" s="1"/>
  <c r="J78" i="2"/>
  <c r="F8" i="17"/>
  <c r="G8" i="17"/>
  <c r="J77" i="2"/>
  <c r="F7" i="17" s="1"/>
  <c r="G7" i="17" s="1"/>
  <c r="I7" i="17" s="1"/>
  <c r="J76" i="2"/>
  <c r="F6" i="17" s="1"/>
  <c r="G6" i="17" s="1"/>
  <c r="I6" i="17" s="1"/>
  <c r="J75" i="2"/>
  <c r="F13" i="16"/>
  <c r="G13" i="16"/>
  <c r="I13" i="16" s="1"/>
  <c r="J74" i="2"/>
  <c r="F12" i="16"/>
  <c r="G12" i="16"/>
  <c r="J73" i="2"/>
  <c r="F11" i="16" s="1"/>
  <c r="G11" i="16" s="1"/>
  <c r="I11" i="16" s="1"/>
  <c r="J72" i="2"/>
  <c r="F10" i="16" s="1"/>
  <c r="G10" i="16" s="1"/>
  <c r="I10" i="16" s="1"/>
  <c r="J71" i="2"/>
  <c r="F9" i="16"/>
  <c r="G9" i="16" s="1"/>
  <c r="I9" i="16" s="1"/>
  <c r="J70" i="2"/>
  <c r="F8" i="16"/>
  <c r="G8" i="16"/>
  <c r="J69" i="2"/>
  <c r="F7" i="16" s="1"/>
  <c r="G7" i="16" s="1"/>
  <c r="J68" i="2"/>
  <c r="F6" i="16"/>
  <c r="G6" i="16" s="1"/>
  <c r="I6" i="16" s="1"/>
  <c r="J67" i="2"/>
  <c r="F13" i="15"/>
  <c r="G13" i="15" s="1"/>
  <c r="I13" i="15" s="1"/>
  <c r="J65" i="2"/>
  <c r="F11" i="15"/>
  <c r="G11" i="15"/>
  <c r="J64" i="2"/>
  <c r="F10" i="15" s="1"/>
  <c r="G10" i="15" s="1"/>
  <c r="J63" i="2"/>
  <c r="F9" i="15" s="1"/>
  <c r="G9" i="15" s="1"/>
  <c r="I9" i="15" s="1"/>
  <c r="J62" i="2"/>
  <c r="F8" i="15"/>
  <c r="G8" i="15"/>
  <c r="J61" i="2"/>
  <c r="F7" i="15"/>
  <c r="G7" i="15"/>
  <c r="J60" i="2"/>
  <c r="F6" i="15" s="1"/>
  <c r="G6" i="15" s="1"/>
  <c r="I6" i="15" s="1"/>
  <c r="J59" i="2"/>
  <c r="F13" i="14" s="1"/>
  <c r="G13" i="14" s="1"/>
  <c r="J58" i="2"/>
  <c r="F12" i="14"/>
  <c r="J57" i="2"/>
  <c r="F11" i="14" s="1"/>
  <c r="G11" i="14" s="1"/>
  <c r="J56" i="2"/>
  <c r="F10" i="14"/>
  <c r="J55" i="2"/>
  <c r="F9" i="14" s="1"/>
  <c r="G9" i="14" s="1"/>
  <c r="I9" i="14" s="1"/>
  <c r="J54" i="2"/>
  <c r="F8" i="14"/>
  <c r="I12" i="16"/>
  <c r="I10" i="18"/>
  <c r="I10" i="20"/>
  <c r="I7" i="18"/>
  <c r="I6" i="18"/>
  <c r="I10" i="15"/>
  <c r="A17" i="14"/>
  <c r="A15" i="14"/>
  <c r="D14" i="14"/>
  <c r="A14" i="14"/>
  <c r="C4" i="14"/>
  <c r="C52" i="8"/>
  <c r="B52" i="8"/>
  <c r="C51" i="8"/>
  <c r="B51" i="8"/>
  <c r="C50" i="8"/>
  <c r="B50" i="8"/>
  <c r="C49" i="8"/>
  <c r="B49" i="8"/>
  <c r="C48" i="8"/>
  <c r="B48" i="8"/>
  <c r="C47" i="8"/>
  <c r="B47" i="8"/>
  <c r="C46" i="8"/>
  <c r="B46" i="8"/>
  <c r="C45" i="8"/>
  <c r="B45" i="8"/>
  <c r="C44" i="8"/>
  <c r="B44" i="8"/>
  <c r="C43" i="8"/>
  <c r="B43" i="8"/>
  <c r="C42" i="8"/>
  <c r="B42" i="8"/>
  <c r="C41" i="8"/>
  <c r="B41" i="8"/>
  <c r="C40" i="8"/>
  <c r="B40" i="8"/>
  <c r="C39" i="8"/>
  <c r="B39" i="8"/>
  <c r="C38" i="8"/>
  <c r="B38" i="8"/>
  <c r="C37" i="8"/>
  <c r="B37" i="8"/>
  <c r="C36" i="8"/>
  <c r="B36" i="8"/>
  <c r="C35" i="8"/>
  <c r="B35" i="8"/>
  <c r="C34" i="8"/>
  <c r="B34" i="8"/>
  <c r="C33" i="8"/>
  <c r="B33" i="8"/>
  <c r="C32" i="8"/>
  <c r="B32" i="8"/>
  <c r="C31" i="8"/>
  <c r="B31" i="8"/>
  <c r="C30" i="8"/>
  <c r="B30" i="8"/>
  <c r="C29" i="8"/>
  <c r="B29" i="8"/>
  <c r="C28" i="8"/>
  <c r="B28" i="8"/>
  <c r="C27" i="8"/>
  <c r="B27" i="8"/>
  <c r="C26" i="8"/>
  <c r="B26" i="8"/>
  <c r="C25" i="8"/>
  <c r="B25" i="8"/>
  <c r="C24" i="8"/>
  <c r="B24" i="8"/>
  <c r="C23" i="8"/>
  <c r="B23" i="8"/>
  <c r="C22" i="8"/>
  <c r="B22" i="8"/>
  <c r="C21" i="8"/>
  <c r="B21" i="8"/>
  <c r="C20" i="8"/>
  <c r="B20" i="8"/>
  <c r="C19" i="8"/>
  <c r="B19" i="8"/>
  <c r="C18" i="8"/>
  <c r="B18" i="8"/>
  <c r="C17" i="8"/>
  <c r="B17" i="8"/>
  <c r="C16" i="8"/>
  <c r="B16" i="8"/>
  <c r="C15" i="8"/>
  <c r="B15" i="8"/>
  <c r="C14" i="8"/>
  <c r="B14" i="8"/>
  <c r="C13" i="8"/>
  <c r="B13" i="8"/>
  <c r="C12" i="8"/>
  <c r="B12" i="8"/>
  <c r="C11" i="8"/>
  <c r="B11" i="8"/>
  <c r="C10" i="8"/>
  <c r="B10" i="8"/>
  <c r="C9" i="8"/>
  <c r="B9" i="8"/>
  <c r="C8" i="8"/>
  <c r="B8" i="8"/>
  <c r="C7" i="8"/>
  <c r="B7" i="8"/>
  <c r="C6" i="8"/>
  <c r="B6" i="8"/>
  <c r="C5" i="8"/>
  <c r="B5" i="8"/>
  <c r="C4" i="8"/>
  <c r="B4" i="8"/>
  <c r="C3" i="8"/>
  <c r="B3" i="8"/>
  <c r="A3" i="8"/>
  <c r="D52" i="7"/>
  <c r="C52" i="7"/>
  <c r="B52" i="7"/>
  <c r="D51" i="7"/>
  <c r="C51" i="7"/>
  <c r="B51" i="7"/>
  <c r="D50" i="7"/>
  <c r="C50" i="7"/>
  <c r="B50" i="7"/>
  <c r="D49" i="7"/>
  <c r="C49" i="7"/>
  <c r="B49" i="7"/>
  <c r="D48" i="7"/>
  <c r="C48" i="7"/>
  <c r="B48" i="7"/>
  <c r="D47" i="7"/>
  <c r="C47" i="7"/>
  <c r="B47" i="7"/>
  <c r="D46" i="7"/>
  <c r="C46" i="7"/>
  <c r="B46" i="7"/>
  <c r="D45" i="7"/>
  <c r="C45" i="7"/>
  <c r="B45" i="7"/>
  <c r="D44" i="7"/>
  <c r="C44" i="7"/>
  <c r="B44" i="7"/>
  <c r="D43" i="7"/>
  <c r="C43" i="7"/>
  <c r="B43" i="7"/>
  <c r="D42" i="7"/>
  <c r="C42" i="7"/>
  <c r="B42" i="7"/>
  <c r="D41" i="7"/>
  <c r="C41" i="7"/>
  <c r="B41" i="7"/>
  <c r="D40" i="7"/>
  <c r="C40" i="7"/>
  <c r="B40" i="7"/>
  <c r="D39" i="7"/>
  <c r="C39" i="7"/>
  <c r="B39" i="7"/>
  <c r="D38" i="7"/>
  <c r="C38" i="7"/>
  <c r="B38" i="7"/>
  <c r="D37" i="7"/>
  <c r="C37" i="7"/>
  <c r="B37" i="7"/>
  <c r="D36" i="7"/>
  <c r="C36" i="7"/>
  <c r="B36" i="7"/>
  <c r="D35" i="7"/>
  <c r="C35" i="7"/>
  <c r="B35" i="7"/>
  <c r="D34" i="7"/>
  <c r="C34" i="7"/>
  <c r="B34" i="7"/>
  <c r="D33" i="7"/>
  <c r="C33" i="7"/>
  <c r="B33" i="7"/>
  <c r="D32" i="7"/>
  <c r="C32" i="7"/>
  <c r="B32" i="7"/>
  <c r="D31" i="7"/>
  <c r="C31" i="7"/>
  <c r="B31" i="7"/>
  <c r="D30" i="7"/>
  <c r="C30" i="7"/>
  <c r="B30" i="7"/>
  <c r="D29" i="7"/>
  <c r="C29" i="7"/>
  <c r="B29" i="7"/>
  <c r="D28" i="7"/>
  <c r="C28" i="7"/>
  <c r="B28" i="7"/>
  <c r="D27" i="7"/>
  <c r="C27" i="7"/>
  <c r="B27" i="7"/>
  <c r="D26" i="7"/>
  <c r="C26" i="7"/>
  <c r="B26" i="7"/>
  <c r="D25" i="7"/>
  <c r="C25" i="7"/>
  <c r="B25" i="7"/>
  <c r="D24" i="7"/>
  <c r="C24" i="7"/>
  <c r="B24" i="7"/>
  <c r="D23" i="7"/>
  <c r="C23" i="7"/>
  <c r="B23" i="7"/>
  <c r="D22" i="7"/>
  <c r="C22" i="7"/>
  <c r="B22" i="7"/>
  <c r="D21" i="7"/>
  <c r="C21" i="7"/>
  <c r="B21" i="7"/>
  <c r="D20" i="7"/>
  <c r="C20" i="7"/>
  <c r="B20" i="7"/>
  <c r="D19" i="7"/>
  <c r="C19" i="7"/>
  <c r="B19" i="7"/>
  <c r="D18" i="7"/>
  <c r="C18" i="7"/>
  <c r="B18" i="7"/>
  <c r="D17" i="7"/>
  <c r="C17" i="7"/>
  <c r="B17" i="7"/>
  <c r="D16" i="7"/>
  <c r="C16" i="7"/>
  <c r="B16" i="7"/>
  <c r="D15" i="7"/>
  <c r="C15" i="7"/>
  <c r="B15" i="7"/>
  <c r="D14" i="7"/>
  <c r="C14" i="7"/>
  <c r="B14" i="7"/>
  <c r="D13" i="7"/>
  <c r="C13" i="7"/>
  <c r="B13" i="7"/>
  <c r="D12" i="7"/>
  <c r="C12" i="7"/>
  <c r="B12" i="7"/>
  <c r="D11" i="7"/>
  <c r="C11" i="7"/>
  <c r="B11" i="7"/>
  <c r="D10" i="7"/>
  <c r="C10" i="7"/>
  <c r="B10" i="7"/>
  <c r="D9" i="7"/>
  <c r="C9" i="7"/>
  <c r="B9" i="7"/>
  <c r="D8" i="7"/>
  <c r="C8" i="7"/>
  <c r="B8" i="7"/>
  <c r="D7" i="7"/>
  <c r="C7" i="7"/>
  <c r="B7" i="7"/>
  <c r="D6" i="7"/>
  <c r="C6" i="7"/>
  <c r="B6" i="7"/>
  <c r="D5" i="7"/>
  <c r="C5" i="7"/>
  <c r="B5" i="7"/>
  <c r="D4" i="7"/>
  <c r="C4" i="7"/>
  <c r="B4" i="7"/>
  <c r="D3" i="7"/>
  <c r="C3" i="7"/>
  <c r="B3" i="7"/>
  <c r="A3" i="7"/>
  <c r="H13" i="13"/>
  <c r="E13" i="13"/>
  <c r="D13" i="13"/>
  <c r="C13" i="13"/>
  <c r="B13" i="13"/>
  <c r="H12" i="13"/>
  <c r="E12" i="13"/>
  <c r="D12" i="13"/>
  <c r="C12" i="13"/>
  <c r="B12" i="13"/>
  <c r="H11" i="13"/>
  <c r="E11" i="13"/>
  <c r="D11" i="13"/>
  <c r="C11" i="13"/>
  <c r="B11" i="13"/>
  <c r="H10" i="13"/>
  <c r="E10" i="13"/>
  <c r="D10" i="13"/>
  <c r="C10" i="13"/>
  <c r="B10" i="13"/>
  <c r="H9" i="13"/>
  <c r="E9" i="13"/>
  <c r="D9" i="13"/>
  <c r="C9" i="13"/>
  <c r="B9" i="13"/>
  <c r="H8" i="13"/>
  <c r="E8" i="13"/>
  <c r="D8" i="13"/>
  <c r="C8" i="13"/>
  <c r="B8" i="13"/>
  <c r="H7" i="13"/>
  <c r="E7" i="13"/>
  <c r="D7" i="13"/>
  <c r="C7" i="13"/>
  <c r="B7" i="13"/>
  <c r="H13" i="12"/>
  <c r="E13" i="12"/>
  <c r="D13" i="12"/>
  <c r="C13" i="12"/>
  <c r="B13" i="12"/>
  <c r="H12" i="12"/>
  <c r="I12" i="12" s="1"/>
  <c r="E12" i="12"/>
  <c r="D12" i="12"/>
  <c r="C12" i="12"/>
  <c r="B12" i="12"/>
  <c r="H11" i="12"/>
  <c r="E11" i="12"/>
  <c r="D11" i="12"/>
  <c r="C11" i="12"/>
  <c r="B11" i="12"/>
  <c r="H10" i="12"/>
  <c r="E10" i="12"/>
  <c r="D10" i="12"/>
  <c r="C10" i="12"/>
  <c r="B10" i="12"/>
  <c r="H9" i="12"/>
  <c r="I9" i="12" s="1"/>
  <c r="E9" i="12"/>
  <c r="D9" i="12"/>
  <c r="C9" i="12"/>
  <c r="B9" i="12"/>
  <c r="H8" i="12"/>
  <c r="E8" i="12"/>
  <c r="D8" i="12"/>
  <c r="C8" i="12"/>
  <c r="B8" i="12"/>
  <c r="H7" i="12"/>
  <c r="E7" i="12"/>
  <c r="D7" i="12"/>
  <c r="C7" i="12"/>
  <c r="B7" i="12"/>
  <c r="H6" i="12"/>
  <c r="E6" i="12"/>
  <c r="D6" i="12"/>
  <c r="C6" i="12"/>
  <c r="B6" i="12"/>
  <c r="H13" i="11"/>
  <c r="E13" i="11"/>
  <c r="D13" i="11"/>
  <c r="C13" i="11"/>
  <c r="B13" i="11"/>
  <c r="H12" i="11"/>
  <c r="E12" i="11"/>
  <c r="D12" i="11"/>
  <c r="C12" i="11"/>
  <c r="B12" i="11"/>
  <c r="H11" i="11"/>
  <c r="E11" i="11"/>
  <c r="D11" i="11"/>
  <c r="C11" i="11"/>
  <c r="B11" i="11"/>
  <c r="H10" i="11"/>
  <c r="E10" i="11"/>
  <c r="D10" i="11"/>
  <c r="C10" i="11"/>
  <c r="B10" i="11"/>
  <c r="H9" i="11"/>
  <c r="E9" i="11"/>
  <c r="D9" i="11"/>
  <c r="C9" i="11"/>
  <c r="B9" i="11"/>
  <c r="H8" i="11"/>
  <c r="E8" i="11"/>
  <c r="D8" i="11"/>
  <c r="C8" i="11"/>
  <c r="B8" i="11"/>
  <c r="H7" i="11"/>
  <c r="E7" i="11"/>
  <c r="D7" i="11"/>
  <c r="C7" i="11"/>
  <c r="B7" i="11"/>
  <c r="H6" i="11"/>
  <c r="E6" i="11"/>
  <c r="D6" i="11"/>
  <c r="C6" i="11"/>
  <c r="B6" i="11"/>
  <c r="H13" i="10"/>
  <c r="E13" i="10"/>
  <c r="D13" i="10"/>
  <c r="C13" i="10"/>
  <c r="B13" i="10"/>
  <c r="H12" i="10"/>
  <c r="E12" i="10"/>
  <c r="D12" i="10"/>
  <c r="C12" i="10"/>
  <c r="B12" i="10"/>
  <c r="H11" i="10"/>
  <c r="E11" i="10"/>
  <c r="D11" i="10"/>
  <c r="C11" i="10"/>
  <c r="B11" i="10"/>
  <c r="H10" i="10"/>
  <c r="E10" i="10"/>
  <c r="D10" i="10"/>
  <c r="C10" i="10"/>
  <c r="B10" i="10"/>
  <c r="H9" i="10"/>
  <c r="I9" i="10" s="1"/>
  <c r="E9" i="10"/>
  <c r="D9" i="10"/>
  <c r="C9" i="10"/>
  <c r="B9" i="10"/>
  <c r="H8" i="10"/>
  <c r="E8" i="10"/>
  <c r="D8" i="10"/>
  <c r="C8" i="10"/>
  <c r="B8" i="10"/>
  <c r="H7" i="10"/>
  <c r="E7" i="10"/>
  <c r="D7" i="10"/>
  <c r="C7" i="10"/>
  <c r="B7" i="10"/>
  <c r="H6" i="10"/>
  <c r="E6" i="10"/>
  <c r="D6" i="10"/>
  <c r="C6" i="10"/>
  <c r="B6" i="10"/>
  <c r="H13" i="9"/>
  <c r="E13" i="9"/>
  <c r="D13" i="9"/>
  <c r="C13" i="9"/>
  <c r="B13" i="9"/>
  <c r="H12" i="9"/>
  <c r="I12" i="9" s="1"/>
  <c r="E12" i="9"/>
  <c r="D12" i="9"/>
  <c r="C12" i="9"/>
  <c r="B12" i="9"/>
  <c r="H11" i="9"/>
  <c r="E11" i="9"/>
  <c r="D11" i="9"/>
  <c r="C11" i="9"/>
  <c r="B11" i="9"/>
  <c r="H10" i="9"/>
  <c r="E10" i="9"/>
  <c r="D10" i="9"/>
  <c r="C10" i="9"/>
  <c r="B10" i="9"/>
  <c r="B6" i="9"/>
  <c r="C6" i="9"/>
  <c r="D6" i="9"/>
  <c r="E6" i="9"/>
  <c r="H6" i="9"/>
  <c r="B7" i="9"/>
  <c r="C7" i="9"/>
  <c r="D7" i="9"/>
  <c r="E7" i="9"/>
  <c r="H7" i="9"/>
  <c r="B8" i="9"/>
  <c r="C8" i="9"/>
  <c r="D8" i="9"/>
  <c r="E8" i="9"/>
  <c r="H8" i="9"/>
  <c r="B9" i="9"/>
  <c r="C9" i="9"/>
  <c r="D9" i="9"/>
  <c r="E9" i="9"/>
  <c r="H9" i="9"/>
  <c r="H13" i="1"/>
  <c r="E13" i="1"/>
  <c r="D13" i="1"/>
  <c r="C13" i="1"/>
  <c r="B13" i="1"/>
  <c r="H12" i="1"/>
  <c r="E12" i="1"/>
  <c r="D12" i="1"/>
  <c r="C12" i="1"/>
  <c r="B12" i="1"/>
  <c r="H11" i="1"/>
  <c r="E11" i="1"/>
  <c r="D11" i="1"/>
  <c r="C11" i="1"/>
  <c r="B11" i="1"/>
  <c r="H10" i="1"/>
  <c r="E10" i="1"/>
  <c r="D10" i="1"/>
  <c r="C10" i="1"/>
  <c r="B10" i="1"/>
  <c r="H9" i="1"/>
  <c r="E9" i="1"/>
  <c r="D9" i="1"/>
  <c r="C9" i="1"/>
  <c r="B9" i="1"/>
  <c r="H8" i="1"/>
  <c r="E8" i="1"/>
  <c r="D8" i="1"/>
  <c r="C8" i="1"/>
  <c r="H7" i="1"/>
  <c r="E7" i="1"/>
  <c r="D7" i="1"/>
  <c r="C7" i="1"/>
  <c r="B8" i="1"/>
  <c r="B7" i="1"/>
  <c r="H6" i="1"/>
  <c r="E6" i="1"/>
  <c r="D6" i="1"/>
  <c r="C6" i="1"/>
  <c r="D14" i="13"/>
  <c r="A14" i="13"/>
  <c r="D14" i="12"/>
  <c r="A14" i="12"/>
  <c r="D14" i="11"/>
  <c r="A14" i="11"/>
  <c r="D14" i="10"/>
  <c r="A14" i="10"/>
  <c r="D14" i="9"/>
  <c r="A14" i="9"/>
  <c r="D14" i="1"/>
  <c r="A14" i="1"/>
  <c r="C4" i="13"/>
  <c r="C4" i="12"/>
  <c r="C4" i="11"/>
  <c r="C4" i="10"/>
  <c r="C4" i="9"/>
  <c r="C4" i="1"/>
  <c r="A15" i="9"/>
  <c r="A17" i="9"/>
  <c r="F1" i="1"/>
  <c r="F1" i="16" s="1"/>
  <c r="F4" i="1"/>
  <c r="F4" i="13" s="1"/>
  <c r="F1" i="18"/>
  <c r="F1" i="9"/>
  <c r="F1" i="14"/>
  <c r="J51" i="2"/>
  <c r="J50" i="2"/>
  <c r="J49" i="2"/>
  <c r="F11" i="13" s="1"/>
  <c r="G11" i="13" s="1"/>
  <c r="I11" i="13" s="1"/>
  <c r="J48" i="2"/>
  <c r="J47" i="2"/>
  <c r="F9" i="13" s="1"/>
  <c r="J46" i="2"/>
  <c r="J45" i="2"/>
  <c r="H6" i="13"/>
  <c r="J44" i="2"/>
  <c r="J43" i="2"/>
  <c r="F13" i="12"/>
  <c r="G13" i="12" s="1"/>
  <c r="I13" i="12" s="1"/>
  <c r="J42" i="2"/>
  <c r="F12" i="12" s="1"/>
  <c r="G12" i="12" s="1"/>
  <c r="J41" i="2"/>
  <c r="F11" i="12" s="1"/>
  <c r="G11" i="12"/>
  <c r="I11" i="12" s="1"/>
  <c r="J40" i="2"/>
  <c r="F10" i="12" s="1"/>
  <c r="G10" i="12"/>
  <c r="I10" i="12"/>
  <c r="J39" i="2"/>
  <c r="F9" i="12" s="1"/>
  <c r="G9" i="12"/>
  <c r="J38" i="2"/>
  <c r="F8" i="12" s="1"/>
  <c r="G8" i="12" s="1"/>
  <c r="I8" i="12"/>
  <c r="J37" i="2"/>
  <c r="F7" i="12" s="1"/>
  <c r="G7" i="12"/>
  <c r="I7" i="12" s="1"/>
  <c r="J36" i="2"/>
  <c r="F6" i="12"/>
  <c r="G6" i="12" s="1"/>
  <c r="I6" i="12" s="1"/>
  <c r="J33" i="2"/>
  <c r="F11" i="11"/>
  <c r="G11" i="11" s="1"/>
  <c r="I11" i="11" s="1"/>
  <c r="J35" i="2"/>
  <c r="F13" i="11"/>
  <c r="J32" i="2"/>
  <c r="F10" i="11" s="1"/>
  <c r="G10" i="11" s="1"/>
  <c r="I10" i="11" s="1"/>
  <c r="J6" i="2"/>
  <c r="F8" i="1" s="1"/>
  <c r="J34" i="2"/>
  <c r="F12" i="11" s="1"/>
  <c r="G12" i="11" s="1"/>
  <c r="I12" i="11" s="1"/>
  <c r="J24" i="2"/>
  <c r="F10" i="10"/>
  <c r="G10" i="10" s="1"/>
  <c r="I10" i="10" s="1"/>
  <c r="F8" i="9"/>
  <c r="G8" i="9" s="1"/>
  <c r="I8" i="9" s="1"/>
  <c r="J11" i="2"/>
  <c r="F13" i="1" s="1"/>
  <c r="G13" i="1" s="1"/>
  <c r="J5" i="2"/>
  <c r="F7" i="1" s="1"/>
  <c r="J16" i="2"/>
  <c r="F10" i="9" s="1"/>
  <c r="G10" i="9" s="1"/>
  <c r="I10" i="9" s="1"/>
  <c r="J31" i="2"/>
  <c r="F9" i="11" s="1"/>
  <c r="G9" i="11" s="1"/>
  <c r="I9" i="11" s="1"/>
  <c r="J4" i="2"/>
  <c r="F6" i="1"/>
  <c r="G6" i="1"/>
  <c r="I6" i="1" s="1"/>
  <c r="J15" i="2"/>
  <c r="F9" i="9"/>
  <c r="G9" i="9"/>
  <c r="I9" i="9" s="1"/>
  <c r="J30" i="2"/>
  <c r="F8" i="11" s="1"/>
  <c r="G8" i="11" s="1"/>
  <c r="I8" i="11" s="1"/>
  <c r="J29" i="2"/>
  <c r="F7" i="11" s="1"/>
  <c r="G7" i="11" s="1"/>
  <c r="I7" i="11" s="1"/>
  <c r="J19" i="2"/>
  <c r="F13" i="9"/>
  <c r="G13" i="9" s="1"/>
  <c r="I13" i="9" s="1"/>
  <c r="J28" i="2"/>
  <c r="F6" i="11"/>
  <c r="G6" i="11"/>
  <c r="I6" i="11" s="1"/>
  <c r="J12" i="2"/>
  <c r="F6" i="9" s="1"/>
  <c r="G6" i="9" s="1"/>
  <c r="J27" i="2"/>
  <c r="F13" i="10"/>
  <c r="G13" i="10" s="1"/>
  <c r="I13" i="10" s="1"/>
  <c r="J18" i="2"/>
  <c r="F12" i="9" s="1"/>
  <c r="G12" i="9"/>
  <c r="J7" i="2"/>
  <c r="J26" i="2"/>
  <c r="F12" i="10"/>
  <c r="J25" i="2"/>
  <c r="F11" i="10"/>
  <c r="G11" i="10" s="1"/>
  <c r="I11" i="10" s="1"/>
  <c r="J9" i="2"/>
  <c r="F11" i="1"/>
  <c r="G11" i="1" s="1"/>
  <c r="I11" i="1" s="1"/>
  <c r="J10" i="2"/>
  <c r="F12" i="1"/>
  <c r="J23" i="2"/>
  <c r="F9" i="10"/>
  <c r="J22" i="2"/>
  <c r="J21" i="2"/>
  <c r="F7" i="10" s="1"/>
  <c r="G7" i="10" s="1"/>
  <c r="I7" i="10" s="1"/>
  <c r="J20" i="2"/>
  <c r="J13" i="2"/>
  <c r="F7" i="9"/>
  <c r="G7" i="9" s="1"/>
  <c r="I7" i="9"/>
  <c r="J17" i="2"/>
  <c r="F11" i="9"/>
  <c r="G11" i="9" s="1"/>
  <c r="I11" i="9"/>
  <c r="J8" i="2"/>
  <c r="F10" i="1" s="1"/>
  <c r="G10" i="1" s="1"/>
  <c r="I10" i="1" s="1"/>
  <c r="E6" i="13"/>
  <c r="D6" i="13"/>
  <c r="C6" i="13"/>
  <c r="B6" i="13"/>
  <c r="C1" i="8"/>
  <c r="A1" i="7"/>
  <c r="J53" i="2"/>
  <c r="F7" i="14" s="1"/>
  <c r="J52" i="2"/>
  <c r="F6" i="14"/>
  <c r="G6" i="14" s="1"/>
  <c r="I6" i="14" s="1"/>
  <c r="A17" i="13"/>
  <c r="A15" i="13"/>
  <c r="A17" i="12"/>
  <c r="A15" i="12"/>
  <c r="A17" i="11"/>
  <c r="A17" i="10"/>
  <c r="A15" i="11"/>
  <c r="A15" i="10"/>
  <c r="G9" i="13"/>
  <c r="I9" i="13" s="1"/>
  <c r="F13" i="13"/>
  <c r="G13" i="13" s="1"/>
  <c r="I13" i="13" s="1"/>
  <c r="I13" i="14"/>
  <c r="F10" i="13"/>
  <c r="G10" i="13" s="1"/>
  <c r="I10" i="13" s="1"/>
  <c r="G10" i="14"/>
  <c r="I10" i="14"/>
  <c r="F7" i="13"/>
  <c r="G7" i="13" s="1"/>
  <c r="I7" i="13" s="1"/>
  <c r="G7" i="14"/>
  <c r="A4" i="7"/>
  <c r="A4" i="8"/>
  <c r="F8" i="13"/>
  <c r="G8" i="13"/>
  <c r="I8" i="13"/>
  <c r="G8" i="14"/>
  <c r="F12" i="13"/>
  <c r="G12" i="13"/>
  <c r="I12" i="13"/>
  <c r="G12" i="14"/>
  <c r="F6" i="10"/>
  <c r="G6" i="10"/>
  <c r="I6" i="10" s="1"/>
  <c r="F9" i="1"/>
  <c r="G9" i="1" s="1"/>
  <c r="F8" i="10"/>
  <c r="G8" i="10" s="1"/>
  <c r="I8" i="10" s="1"/>
  <c r="G12" i="1"/>
  <c r="I12" i="1" s="1"/>
  <c r="G8" i="1"/>
  <c r="I8" i="1" s="1"/>
  <c r="G9" i="10"/>
  <c r="G7" i="1"/>
  <c r="I7" i="1" s="1"/>
  <c r="F6" i="13"/>
  <c r="G6" i="13"/>
  <c r="I6" i="13"/>
  <c r="G12" i="10"/>
  <c r="I12" i="10" s="1"/>
  <c r="G13" i="11"/>
  <c r="I13" i="11" s="1"/>
  <c r="A1" i="8"/>
  <c r="F1" i="13"/>
  <c r="I9" i="1" l="1"/>
  <c r="I6" i="9"/>
  <c r="I13" i="1"/>
  <c r="A6" i="2"/>
  <c r="A7" i="1"/>
  <c r="F4" i="18"/>
  <c r="F4" i="14"/>
  <c r="F4" i="16"/>
  <c r="F4" i="9"/>
  <c r="F4" i="10"/>
  <c r="F4" i="19"/>
  <c r="F4" i="15"/>
  <c r="F4" i="12"/>
  <c r="F4" i="17"/>
  <c r="I12" i="18"/>
  <c r="I8" i="14"/>
  <c r="F4" i="11"/>
  <c r="F4" i="20"/>
  <c r="I11" i="14"/>
  <c r="I8" i="15"/>
  <c r="I8" i="16"/>
  <c r="I8" i="18"/>
  <c r="I8" i="20"/>
  <c r="F1" i="19"/>
  <c r="F1" i="17"/>
  <c r="F1" i="15"/>
  <c r="F1" i="10"/>
  <c r="F1" i="11"/>
  <c r="F1" i="12"/>
  <c r="F1" i="20"/>
  <c r="I7" i="15"/>
  <c r="I8" i="17"/>
  <c r="I8" i="19"/>
  <c r="I11" i="19"/>
  <c r="I11" i="15"/>
  <c r="I12" i="17"/>
  <c r="I7" i="20"/>
  <c r="A7" i="2" l="1"/>
  <c r="A5" i="8"/>
  <c r="A8" i="1"/>
  <c r="A5" i="7"/>
  <c r="A8" i="2" l="1"/>
  <c r="A9" i="1"/>
  <c r="A6" i="8"/>
  <c r="A6" i="7"/>
  <c r="A9" i="2" l="1"/>
  <c r="A7" i="8"/>
  <c r="A7" i="7"/>
  <c r="A10" i="1"/>
  <c r="A10" i="2" l="1"/>
  <c r="A8" i="8"/>
  <c r="A11" i="1"/>
  <c r="A8" i="7"/>
  <c r="A11" i="2" l="1"/>
  <c r="A12" i="1"/>
  <c r="A9" i="8"/>
  <c r="A9" i="7"/>
  <c r="A12" i="2" l="1"/>
  <c r="A13" i="1"/>
  <c r="A10" i="8"/>
  <c r="A10" i="7"/>
  <c r="A11" i="8" l="1"/>
  <c r="A11" i="7"/>
  <c r="A13" i="2"/>
  <c r="A6" i="9"/>
  <c r="A14" i="2" l="1"/>
  <c r="A12" i="8"/>
  <c r="A12" i="7"/>
  <c r="A7" i="9"/>
  <c r="A15" i="2" l="1"/>
  <c r="A8" i="9"/>
  <c r="A13" i="7"/>
  <c r="A13" i="8"/>
  <c r="A16" i="2" l="1"/>
  <c r="A9" i="9"/>
  <c r="A14" i="8"/>
  <c r="A14" i="7"/>
  <c r="A17" i="2" l="1"/>
  <c r="A15" i="8"/>
  <c r="A15" i="7"/>
  <c r="A10" i="9"/>
  <c r="A18" i="2" l="1"/>
  <c r="A16" i="8"/>
  <c r="A11" i="9"/>
  <c r="A16" i="7"/>
  <c r="A19" i="2" l="1"/>
  <c r="A12" i="9"/>
  <c r="A17" i="8"/>
  <c r="A17" i="7"/>
  <c r="A13" i="9" l="1"/>
  <c r="A18" i="8"/>
  <c r="A20" i="2"/>
  <c r="A18" i="7"/>
  <c r="A19" i="8" l="1"/>
  <c r="A19" i="7"/>
  <c r="A21" i="2"/>
  <c r="A6" i="10"/>
  <c r="A22" i="2" l="1"/>
  <c r="A20" i="8"/>
  <c r="A20" i="7"/>
  <c r="A7" i="10"/>
  <c r="A23" i="2" l="1"/>
  <c r="A8" i="10"/>
  <c r="A21" i="7"/>
  <c r="A21" i="8"/>
  <c r="A24" i="2" l="1"/>
  <c r="A9" i="10"/>
  <c r="A22" i="8"/>
  <c r="A22" i="7"/>
  <c r="A25" i="2" l="1"/>
  <c r="A23" i="8"/>
  <c r="A23" i="7"/>
  <c r="A10" i="10"/>
  <c r="A26" i="2" l="1"/>
  <c r="A24" i="8"/>
  <c r="A11" i="10"/>
  <c r="A24" i="7"/>
  <c r="A27" i="2" l="1"/>
  <c r="A12" i="10"/>
  <c r="A25" i="8"/>
  <c r="A25" i="7"/>
  <c r="A28" i="2" l="1"/>
  <c r="A13" i="10"/>
  <c r="A26" i="8"/>
  <c r="A26" i="7"/>
  <c r="A27" i="8" l="1"/>
  <c r="A27" i="7"/>
  <c r="A29" i="2"/>
  <c r="A6" i="11"/>
  <c r="A30" i="2" l="1"/>
  <c r="A28" i="8"/>
  <c r="A28" i="7"/>
  <c r="A7" i="11"/>
  <c r="A31" i="2" l="1"/>
  <c r="A8" i="11"/>
  <c r="A29" i="7"/>
  <c r="A29" i="8"/>
  <c r="A32" i="2" l="1"/>
  <c r="A9" i="11"/>
  <c r="A30" i="8"/>
  <c r="A30" i="7"/>
  <c r="A33" i="2" l="1"/>
  <c r="A31" i="8"/>
  <c r="A31" i="7"/>
  <c r="A10" i="11"/>
  <c r="A34" i="2" l="1"/>
  <c r="A32" i="8"/>
  <c r="A11" i="11"/>
  <c r="A32" i="7"/>
  <c r="A35" i="2" l="1"/>
  <c r="A12" i="11"/>
  <c r="A33" i="8"/>
  <c r="A33" i="7"/>
  <c r="A13" i="11" l="1"/>
  <c r="A34" i="8"/>
  <c r="A34" i="7"/>
  <c r="A36" i="2"/>
  <c r="A35" i="8" l="1"/>
  <c r="A35" i="7"/>
  <c r="A37" i="2"/>
  <c r="A6" i="12"/>
  <c r="A38" i="2" l="1"/>
  <c r="A36" i="8"/>
  <c r="A36" i="7"/>
  <c r="A7" i="12"/>
  <c r="A39" i="2" l="1"/>
  <c r="A8" i="12"/>
  <c r="A37" i="7"/>
  <c r="A37" i="8"/>
  <c r="A40" i="2" l="1"/>
  <c r="A9" i="12"/>
  <c r="A38" i="8"/>
  <c r="A38" i="7"/>
  <c r="A41" i="2" l="1"/>
  <c r="A39" i="8"/>
  <c r="A39" i="7"/>
  <c r="A10" i="12"/>
  <c r="A42" i="2" l="1"/>
  <c r="A40" i="8"/>
  <c r="A11" i="12"/>
  <c r="A40" i="7"/>
  <c r="A43" i="2" l="1"/>
  <c r="A12" i="12"/>
  <c r="A41" i="8"/>
  <c r="A41" i="7"/>
  <c r="A44" i="2" l="1"/>
  <c r="A13" i="12"/>
  <c r="A42" i="8"/>
  <c r="A42" i="7"/>
  <c r="A6" i="13" l="1"/>
  <c r="A43" i="8"/>
  <c r="A43" i="7"/>
  <c r="A45" i="2"/>
  <c r="A46" i="2" l="1"/>
  <c r="A44" i="8"/>
  <c r="A44" i="7"/>
  <c r="A7" i="13"/>
  <c r="A47" i="2" l="1"/>
  <c r="A8" i="13"/>
  <c r="A45" i="7"/>
  <c r="A45" i="8"/>
  <c r="A48" i="2" l="1"/>
  <c r="A9" i="13"/>
  <c r="A46" i="8"/>
  <c r="A46" i="7"/>
  <c r="A49" i="2" l="1"/>
  <c r="A47" i="8"/>
  <c r="A47" i="7"/>
  <c r="A10" i="13"/>
  <c r="A50" i="2" l="1"/>
  <c r="A48" i="8"/>
  <c r="A11" i="13"/>
  <c r="A48" i="7"/>
  <c r="A51" i="2" l="1"/>
  <c r="A12" i="13"/>
  <c r="A49" i="8"/>
  <c r="A49" i="7"/>
  <c r="A13" i="13" l="1"/>
  <c r="A50" i="8"/>
  <c r="A52" i="2"/>
  <c r="A50" i="7"/>
  <c r="A51" i="8" l="1"/>
  <c r="A51" i="7"/>
  <c r="A53" i="2"/>
  <c r="A6" i="14"/>
  <c r="A54" i="2" l="1"/>
  <c r="A52" i="8"/>
  <c r="A52" i="7"/>
  <c r="A7" i="14"/>
  <c r="A53" i="8" l="1"/>
  <c r="A55" i="2"/>
  <c r="A53" i="7"/>
  <c r="A8" i="14"/>
  <c r="A54" i="8" l="1"/>
  <c r="A56" i="2"/>
  <c r="A54" i="7"/>
  <c r="A9" i="14"/>
  <c r="A55" i="8" l="1"/>
  <c r="A57" i="2"/>
  <c r="A55" i="7"/>
  <c r="A10" i="14"/>
  <c r="A58" i="2" l="1"/>
  <c r="A56" i="8"/>
  <c r="A56" i="7"/>
  <c r="A11" i="14"/>
  <c r="A57" i="8" l="1"/>
  <c r="A59" i="2"/>
  <c r="A57" i="7"/>
  <c r="A12" i="14"/>
  <c r="A58" i="8" l="1"/>
  <c r="A60" i="2"/>
  <c r="A58" i="7"/>
  <c r="A13" i="14"/>
  <c r="A59" i="7" l="1"/>
  <c r="A59" i="8"/>
  <c r="A61" i="2"/>
  <c r="A6" i="15"/>
  <c r="A62" i="2" l="1"/>
  <c r="A60" i="7"/>
  <c r="A7" i="15"/>
  <c r="A60" i="8"/>
  <c r="A61" i="8" l="1"/>
  <c r="A63" i="2"/>
  <c r="A61" i="7"/>
  <c r="A8" i="15"/>
  <c r="A62" i="8" l="1"/>
  <c r="A64" i="2"/>
  <c r="A62" i="7"/>
  <c r="A9" i="15"/>
  <c r="A63" i="8" l="1"/>
  <c r="A65" i="2"/>
  <c r="A63" i="7"/>
  <c r="A10" i="15"/>
  <c r="A66" i="2" l="1"/>
  <c r="A64" i="8"/>
  <c r="A64" i="7"/>
  <c r="A11" i="15"/>
  <c r="A65" i="8" l="1"/>
  <c r="A67" i="2"/>
  <c r="A65" i="7"/>
  <c r="A12" i="15"/>
  <c r="A66" i="8" l="1"/>
  <c r="A66" i="7"/>
  <c r="A68" i="2"/>
  <c r="A13" i="15"/>
  <c r="A67" i="7" l="1"/>
  <c r="A67" i="8"/>
  <c r="A6" i="16"/>
  <c r="A69" i="2"/>
  <c r="A70" i="2" l="1"/>
  <c r="A68" i="7"/>
  <c r="A7" i="16"/>
  <c r="A68" i="8"/>
  <c r="A69" i="8" l="1"/>
  <c r="A71" i="2"/>
  <c r="A69" i="7"/>
  <c r="A8" i="16"/>
  <c r="A70" i="8" l="1"/>
  <c r="A72" i="2"/>
  <c r="A70" i="7"/>
  <c r="A9" i="16"/>
  <c r="A71" i="8" l="1"/>
  <c r="A73" i="2"/>
  <c r="A71" i="7"/>
  <c r="A10" i="16"/>
  <c r="A74" i="2" l="1"/>
  <c r="A72" i="8"/>
  <c r="A72" i="7"/>
  <c r="A11" i="16"/>
  <c r="A73" i="8" l="1"/>
  <c r="A75" i="2"/>
  <c r="A73" i="7"/>
  <c r="A12" i="16"/>
  <c r="A74" i="8" l="1"/>
  <c r="A76" i="2"/>
  <c r="A74" i="7"/>
  <c r="A13" i="16"/>
  <c r="A75" i="7" l="1"/>
  <c r="A75" i="8"/>
  <c r="A77" i="2"/>
  <c r="A6" i="17"/>
  <c r="A78" i="2" l="1"/>
  <c r="A76" i="7"/>
  <c r="A7" i="17"/>
  <c r="A76" i="8"/>
  <c r="A77" i="8" l="1"/>
  <c r="A79" i="2"/>
  <c r="A77" i="7"/>
  <c r="A8" i="17"/>
  <c r="A78" i="8" l="1"/>
  <c r="A80" i="2"/>
  <c r="A78" i="7"/>
  <c r="A9" i="17"/>
  <c r="A79" i="8" l="1"/>
  <c r="A81" i="2"/>
  <c r="A79" i="7"/>
  <c r="A10" i="17"/>
  <c r="A82" i="2" l="1"/>
  <c r="A80" i="8"/>
  <c r="A80" i="7"/>
  <c r="A11" i="17"/>
  <c r="A81" i="8" l="1"/>
  <c r="A83" i="2"/>
  <c r="A81" i="7"/>
  <c r="A12" i="17"/>
  <c r="A82" i="8" l="1"/>
  <c r="A82" i="7"/>
  <c r="A84" i="2"/>
  <c r="A13" i="17"/>
  <c r="A83" i="7" l="1"/>
  <c r="A85" i="2"/>
  <c r="A6" i="18"/>
  <c r="A83" i="8"/>
  <c r="A86" i="2" l="1"/>
  <c r="A84" i="7"/>
  <c r="A7" i="18"/>
  <c r="A84" i="8"/>
  <c r="A85" i="8" l="1"/>
  <c r="A87" i="2"/>
  <c r="A85" i="7"/>
  <c r="A8" i="18"/>
  <c r="A86" i="8" l="1"/>
  <c r="A88" i="2"/>
  <c r="A86" i="7"/>
  <c r="A9" i="18"/>
  <c r="A87" i="8" l="1"/>
  <c r="A89" i="2"/>
  <c r="A87" i="7"/>
  <c r="A10" i="18"/>
  <c r="A90" i="2" l="1"/>
  <c r="A88" i="8"/>
  <c r="A88" i="7"/>
  <c r="A11" i="18"/>
  <c r="A89" i="8" l="1"/>
  <c r="A91" i="2"/>
  <c r="A89" i="7"/>
  <c r="A12" i="18"/>
  <c r="A90" i="8" l="1"/>
  <c r="A92" i="2"/>
  <c r="A90" i="7"/>
  <c r="A13" i="18"/>
  <c r="A91" i="7" l="1"/>
  <c r="A91" i="8"/>
  <c r="A93" i="2"/>
  <c r="A6" i="19"/>
  <c r="A94" i="2" l="1"/>
  <c r="A92" i="7"/>
  <c r="A7" i="19"/>
  <c r="A92" i="8"/>
  <c r="A93" i="8" l="1"/>
  <c r="A95" i="2"/>
  <c r="A93" i="7"/>
  <c r="A8" i="19"/>
  <c r="A94" i="8" l="1"/>
  <c r="A96" i="2"/>
  <c r="A94" i="7"/>
  <c r="A9" i="19"/>
  <c r="A95" i="8" l="1"/>
  <c r="A97" i="2"/>
  <c r="A95" i="7"/>
  <c r="A10" i="19"/>
  <c r="A98" i="2" l="1"/>
  <c r="A96" i="8"/>
  <c r="A96" i="7"/>
  <c r="A11" i="19"/>
  <c r="A97" i="8" l="1"/>
  <c r="A99" i="2"/>
  <c r="A97" i="7"/>
  <c r="A12" i="19"/>
  <c r="A98" i="8" l="1"/>
  <c r="A98" i="7"/>
  <c r="A13" i="19"/>
  <c r="A100" i="2"/>
  <c r="A99" i="7" l="1"/>
  <c r="A99" i="8"/>
  <c r="A6" i="20"/>
  <c r="A101" i="2"/>
  <c r="A102" i="2" l="1"/>
  <c r="A100" i="7"/>
  <c r="A7" i="20"/>
  <c r="A100" i="8"/>
  <c r="A101" i="8" l="1"/>
  <c r="A103" i="2"/>
  <c r="A101" i="7"/>
  <c r="A8" i="20"/>
  <c r="A102" i="8" l="1"/>
  <c r="A104" i="2"/>
  <c r="A102" i="7"/>
  <c r="A9" i="20"/>
  <c r="A103" i="8" l="1"/>
  <c r="A105" i="2"/>
  <c r="A103" i="7"/>
  <c r="A10" i="20"/>
  <c r="A106" i="2" l="1"/>
  <c r="A104" i="8"/>
  <c r="A104" i="7"/>
  <c r="A11" i="20"/>
  <c r="A105" i="8" l="1"/>
  <c r="A107" i="2"/>
  <c r="A105" i="7"/>
  <c r="A12" i="20"/>
  <c r="A106" i="8" l="1"/>
  <c r="A106" i="7"/>
  <c r="A13" i="20"/>
</calcChain>
</file>

<file path=xl/sharedStrings.xml><?xml version="1.0" encoding="utf-8"?>
<sst xmlns="http://schemas.openxmlformats.org/spreadsheetml/2006/main" count="230" uniqueCount="51">
  <si>
    <t>Call Name</t>
  </si>
  <si>
    <t>Registered Name:</t>
  </si>
  <si>
    <t>Event #</t>
  </si>
  <si>
    <t>Breed</t>
  </si>
  <si>
    <t>Order of Received</t>
  </si>
  <si>
    <t>AKC Registration /Listing #:</t>
  </si>
  <si>
    <t>AKC Registration/ Listing #:</t>
  </si>
  <si>
    <t>Gender</t>
  </si>
  <si>
    <t>Inspected</t>
  </si>
  <si>
    <t>Run #</t>
  </si>
  <si>
    <t>Handicap</t>
  </si>
  <si>
    <t>*** handicap is based on height at withers: 18” or greater = 1; 12” to less than 18” = 1.5; less than 12” = 2</t>
  </si>
  <si>
    <t>time 1</t>
  </si>
  <si>
    <t>time 2</t>
  </si>
  <si>
    <t>Average</t>
  </si>
  <si>
    <t>Time 2</t>
  </si>
  <si>
    <t>Time 1</t>
  </si>
  <si>
    <r>
      <t>100 Yd Time</t>
    </r>
    <r>
      <rPr>
        <b/>
        <sz val="8"/>
        <color theme="1"/>
        <rFont val="Calibri"/>
        <family val="2"/>
        <scheme val="minor"/>
      </rPr>
      <t xml:space="preserve"> (seconds)</t>
    </r>
  </si>
  <si>
    <r>
      <t>Points</t>
    </r>
    <r>
      <rPr>
        <b/>
        <sz val="8"/>
        <color theme="1"/>
        <rFont val="Calibri"/>
        <family val="2"/>
        <scheme val="minor"/>
      </rPr>
      <t xml:space="preserve"> (Handicapped MPH)</t>
    </r>
  </si>
  <si>
    <t>Date:</t>
  </si>
  <si>
    <t>Event Number:</t>
  </si>
  <si>
    <t>FAST CAT® Test Results</t>
  </si>
  <si>
    <t>** use formula in the FAST CAT® Regulations to convert seconds to miles per hour</t>
  </si>
  <si>
    <t>MPH**</t>
  </si>
  <si>
    <t>H.cap  ***</t>
  </si>
  <si>
    <t>Breed*</t>
  </si>
  <si>
    <t>Nova Scotia Duck Tolling Retriever</t>
  </si>
  <si>
    <t>Club Name:</t>
  </si>
  <si>
    <t>Event Date:</t>
  </si>
  <si>
    <t>Afghan Hound</t>
  </si>
  <si>
    <t>Bobby</t>
  </si>
  <si>
    <t>Bobby's Cute Sweet Little Face Runner</t>
  </si>
  <si>
    <t>HP103949201</t>
  </si>
  <si>
    <t>Female</t>
  </si>
  <si>
    <t>Cavalier King Charles Spaniel</t>
  </si>
  <si>
    <t>Susan</t>
  </si>
  <si>
    <t>Oh Susannah Don't You Cry For Me</t>
  </si>
  <si>
    <t>PAL1204793</t>
  </si>
  <si>
    <t>Mike</t>
  </si>
  <si>
    <t>Oh Mickey You So Fine With A Twist</t>
  </si>
  <si>
    <t>SP104937190</t>
  </si>
  <si>
    <t>Male</t>
  </si>
  <si>
    <t>[CLUB NAME]</t>
  </si>
  <si>
    <t>[EVENT NUMBER]</t>
  </si>
  <si>
    <t>[DATE]</t>
  </si>
  <si>
    <t>Host Club:</t>
  </si>
  <si>
    <r>
      <rPr>
        <b/>
        <sz val="16"/>
        <color theme="1"/>
        <rFont val="Calibri"/>
        <family val="2"/>
        <scheme val="minor"/>
      </rPr>
      <t xml:space="preserve">Signature: </t>
    </r>
    <r>
      <rPr>
        <sz val="16"/>
        <color theme="1"/>
        <rFont val="Calibri"/>
        <family val="2"/>
        <scheme val="minor"/>
      </rPr>
      <t>_______________________________________</t>
    </r>
  </si>
  <si>
    <t>Signature: _______________________________</t>
  </si>
  <si>
    <t>[NAME]</t>
  </si>
  <si>
    <t>* enter initials CP for Canine Partners (mixed breeds or unregisterable purebreds)</t>
  </si>
  <si>
    <t xml:space="preserve">Test Secretary: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</si>
</sst>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41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69">
    <xf numFmtId="0" fontId="0" fillId="0" borderId="0" xfId="0"/>
    <xf numFmtId="0" fontId="10" fillId="0" borderId="0" xfId="0" applyFont="1"/>
    <xf numFmtId="0" fontId="11" fillId="0" borderId="0" xfId="0" applyFont="1"/>
    <xf numFmtId="0" fontId="12" fillId="0" borderId="0" xfId="0" applyFont="1"/>
    <xf numFmtId="0" fontId="0" fillId="0" borderId="0" xfId="0" applyAlignment="1">
      <alignment wrapText="1"/>
    </xf>
    <xf numFmtId="0" fontId="13" fillId="0" borderId="0" xfId="0" applyFont="1"/>
    <xf numFmtId="0" fontId="14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8" fillId="0" borderId="0" xfId="0" applyFont="1"/>
    <xf numFmtId="0" fontId="5" fillId="0" borderId="1" xfId="0" applyFont="1" applyBorder="1"/>
    <xf numFmtId="0" fontId="16" fillId="0" borderId="1" xfId="0" applyFont="1" applyBorder="1"/>
    <xf numFmtId="0" fontId="3" fillId="0" borderId="0" xfId="0" applyFont="1" applyAlignment="1">
      <alignment horizontal="right"/>
    </xf>
    <xf numFmtId="0" fontId="0" fillId="0" borderId="1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2" fontId="17" fillId="0" borderId="1" xfId="0" applyNumberFormat="1" applyFont="1" applyBorder="1" applyAlignment="1">
      <alignment horizontal="center" vertical="center" wrapText="1"/>
    </xf>
    <xf numFmtId="2" fontId="17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1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16" fillId="0" borderId="1" xfId="0" applyNumberFormat="1" applyFont="1" applyBorder="1" applyAlignment="1">
      <alignment horizontal="center"/>
    </xf>
    <xf numFmtId="0" fontId="19" fillId="0" borderId="1" xfId="0" applyFont="1" applyBorder="1" applyAlignment="1">
      <alignment horizontal="center" vertical="center" wrapText="1"/>
    </xf>
    <xf numFmtId="0" fontId="21" fillId="0" borderId="0" xfId="0" applyFont="1" applyAlignment="1">
      <alignment horizontal="right" wrapText="1"/>
    </xf>
    <xf numFmtId="0" fontId="8" fillId="0" borderId="4" xfId="0" applyFont="1" applyBorder="1" applyAlignment="1"/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" xfId="0" quotePrefix="1" applyFont="1" applyFill="1" applyBorder="1" applyAlignment="1" applyProtection="1">
      <alignment horizontal="left" wrapText="1"/>
      <protection locked="0"/>
    </xf>
    <xf numFmtId="0" fontId="20" fillId="0" borderId="0" xfId="0" applyFont="1" applyFill="1" applyAlignment="1" applyProtection="1">
      <alignment horizontal="right"/>
    </xf>
    <xf numFmtId="0" fontId="0" fillId="0" borderId="0" xfId="0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20" fillId="3" borderId="0" xfId="0" applyFont="1" applyFill="1" applyAlignment="1" applyProtection="1">
      <alignment horizontal="left"/>
      <protection locked="0"/>
    </xf>
    <xf numFmtId="0" fontId="20" fillId="0" borderId="0" xfId="0" applyFont="1" applyFill="1" applyAlignment="1" applyProtection="1">
      <alignment horizontal="left"/>
    </xf>
    <xf numFmtId="14" fontId="20" fillId="3" borderId="0" xfId="0" applyNumberFormat="1" applyFont="1" applyFill="1" applyAlignment="1" applyProtection="1">
      <alignment horizontal="left"/>
      <protection locked="0"/>
    </xf>
    <xf numFmtId="0" fontId="0" fillId="0" borderId="0" xfId="0" applyAlignment="1">
      <alignment horizontal="right"/>
    </xf>
    <xf numFmtId="2" fontId="3" fillId="0" borderId="0" xfId="0" applyNumberFormat="1" applyFont="1" applyAlignment="1">
      <alignment horizontal="right"/>
    </xf>
    <xf numFmtId="2" fontId="2" fillId="0" borderId="1" xfId="0" applyNumberFormat="1" applyFont="1" applyBorder="1" applyAlignment="1">
      <alignment horizontal="right"/>
    </xf>
    <xf numFmtId="2" fontId="14" fillId="0" borderId="3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0" fillId="3" borderId="2" xfId="0" applyFont="1" applyFill="1" applyBorder="1" applyAlignment="1" applyProtection="1">
      <alignment horizontal="left" wrapText="1"/>
      <protection locked="0"/>
    </xf>
    <xf numFmtId="0" fontId="21" fillId="0" borderId="2" xfId="0" applyFont="1" applyBorder="1" applyAlignment="1">
      <alignment horizontal="right"/>
    </xf>
    <xf numFmtId="0" fontId="22" fillId="0" borderId="0" xfId="0" applyFont="1" applyAlignment="1">
      <alignment horizontal="right"/>
    </xf>
    <xf numFmtId="0" fontId="9" fillId="3" borderId="0" xfId="0" applyFont="1" applyFill="1" applyAlignment="1" applyProtection="1">
      <alignment horizontal="left"/>
      <protection locked="0"/>
    </xf>
    <xf numFmtId="0" fontId="21" fillId="0" borderId="0" xfId="0" applyFont="1" applyFill="1" applyAlignment="1" applyProtection="1">
      <alignment horizontal="right"/>
    </xf>
    <xf numFmtId="0" fontId="20" fillId="0" borderId="0" xfId="0" applyFont="1" applyFill="1" applyAlignment="1" applyProtection="1">
      <alignment horizontal="right"/>
    </xf>
    <xf numFmtId="1" fontId="12" fillId="0" borderId="2" xfId="0" applyNumberFormat="1" applyFont="1" applyBorder="1" applyAlignment="1">
      <alignment horizontal="center"/>
    </xf>
    <xf numFmtId="1" fontId="16" fillId="0" borderId="1" xfId="0" applyNumberFormat="1" applyFont="1" applyBorder="1" applyAlignment="1"/>
    <xf numFmtId="0" fontId="0" fillId="0" borderId="1" xfId="0" applyBorder="1" applyAlignment="1"/>
    <xf numFmtId="0" fontId="0" fillId="0" borderId="0" xfId="0" applyAlignment="1">
      <alignment horizontal="left"/>
    </xf>
    <xf numFmtId="14" fontId="0" fillId="0" borderId="2" xfId="0" quotePrefix="1" applyNumberFormat="1" applyBorder="1" applyAlignment="1">
      <alignment horizontal="center" vertical="center"/>
    </xf>
    <xf numFmtId="1" fontId="11" fillId="0" borderId="0" xfId="0" quotePrefix="1" applyNumberFormat="1" applyFont="1" applyAlignment="1">
      <alignment horizontal="center"/>
    </xf>
    <xf numFmtId="0" fontId="8" fillId="0" borderId="2" xfId="0" applyFont="1" applyBorder="1" applyAlignment="1">
      <alignment horizontal="right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0" xfId="0" applyFont="1" applyAlignment="1">
      <alignment horizontal="left"/>
    </xf>
    <xf numFmtId="0" fontId="8" fillId="0" borderId="4" xfId="0" applyFont="1" applyBorder="1" applyAlignment="1">
      <alignment horizontal="right"/>
    </xf>
  </cellXfs>
  <cellStyles count="14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Normal" xfId="0" builtinId="0"/>
  </cellStyles>
  <dxfs count="159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0</xdr:row>
      <xdr:rowOff>76201</xdr:rowOff>
    </xdr:from>
    <xdr:to>
      <xdr:col>3</xdr:col>
      <xdr:colOff>98425</xdr:colOff>
      <xdr:row>2</xdr:row>
      <xdr:rowOff>5048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9400" y="76201"/>
          <a:ext cx="1917700" cy="61464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0</xdr:row>
      <xdr:rowOff>76201</xdr:rowOff>
    </xdr:from>
    <xdr:to>
      <xdr:col>3</xdr:col>
      <xdr:colOff>98425</xdr:colOff>
      <xdr:row>2</xdr:row>
      <xdr:rowOff>5048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9400" y="76201"/>
          <a:ext cx="1917700" cy="6146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0</xdr:row>
      <xdr:rowOff>76201</xdr:rowOff>
    </xdr:from>
    <xdr:to>
      <xdr:col>3</xdr:col>
      <xdr:colOff>98425</xdr:colOff>
      <xdr:row>2</xdr:row>
      <xdr:rowOff>5048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9400" y="76201"/>
          <a:ext cx="1917700" cy="61464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0</xdr:row>
      <xdr:rowOff>76201</xdr:rowOff>
    </xdr:from>
    <xdr:to>
      <xdr:col>3</xdr:col>
      <xdr:colOff>98425</xdr:colOff>
      <xdr:row>2</xdr:row>
      <xdr:rowOff>5048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9400" y="76201"/>
          <a:ext cx="1917700" cy="61464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0</xdr:row>
      <xdr:rowOff>76201</xdr:rowOff>
    </xdr:from>
    <xdr:to>
      <xdr:col>3</xdr:col>
      <xdr:colOff>98425</xdr:colOff>
      <xdr:row>2</xdr:row>
      <xdr:rowOff>5048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9400" y="76201"/>
          <a:ext cx="1917700" cy="61464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0</xdr:row>
      <xdr:rowOff>76201</xdr:rowOff>
    </xdr:from>
    <xdr:to>
      <xdr:col>3</xdr:col>
      <xdr:colOff>98425</xdr:colOff>
      <xdr:row>2</xdr:row>
      <xdr:rowOff>5048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9400" y="76201"/>
          <a:ext cx="1917700" cy="61464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76200</xdr:rowOff>
    </xdr:from>
    <xdr:to>
      <xdr:col>3</xdr:col>
      <xdr:colOff>95250</xdr:colOff>
      <xdr:row>2</xdr:row>
      <xdr:rowOff>5047</xdr:rowOff>
    </xdr:to>
    <xdr:pic>
      <xdr:nvPicPr>
        <xdr:cNvPr id="15" name="Picture 1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" y="76200"/>
          <a:ext cx="1914525" cy="61464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76200</xdr:rowOff>
    </xdr:from>
    <xdr:to>
      <xdr:col>3</xdr:col>
      <xdr:colOff>95250</xdr:colOff>
      <xdr:row>2</xdr:row>
      <xdr:rowOff>5047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" y="76200"/>
          <a:ext cx="1914525" cy="6146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76200</xdr:rowOff>
    </xdr:from>
    <xdr:to>
      <xdr:col>3</xdr:col>
      <xdr:colOff>95250</xdr:colOff>
      <xdr:row>2</xdr:row>
      <xdr:rowOff>5047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" y="76200"/>
          <a:ext cx="1914525" cy="6146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76200</xdr:rowOff>
    </xdr:from>
    <xdr:to>
      <xdr:col>3</xdr:col>
      <xdr:colOff>95250</xdr:colOff>
      <xdr:row>2</xdr:row>
      <xdr:rowOff>5047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" y="76200"/>
          <a:ext cx="1914525" cy="61464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76200</xdr:rowOff>
    </xdr:from>
    <xdr:to>
      <xdr:col>3</xdr:col>
      <xdr:colOff>95250</xdr:colOff>
      <xdr:row>2</xdr:row>
      <xdr:rowOff>5047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" y="76200"/>
          <a:ext cx="1914525" cy="61464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76200</xdr:rowOff>
    </xdr:from>
    <xdr:to>
      <xdr:col>3</xdr:col>
      <xdr:colOff>95250</xdr:colOff>
      <xdr:row>2</xdr:row>
      <xdr:rowOff>5047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" y="76200"/>
          <a:ext cx="1914525" cy="61464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81328</xdr:rowOff>
    </xdr:from>
    <xdr:to>
      <xdr:col>3</xdr:col>
      <xdr:colOff>95250</xdr:colOff>
      <xdr:row>2</xdr:row>
      <xdr:rowOff>7244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294" y="81328"/>
          <a:ext cx="1910129" cy="6146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3"/>
  <sheetViews>
    <sheetView topLeftCell="A28" zoomScale="90" zoomScaleNormal="90" zoomScalePageLayoutView="90" workbookViewId="0">
      <selection activeCell="G4" sqref="G4"/>
    </sheetView>
  </sheetViews>
  <sheetFormatPr defaultColWidth="8.875" defaultRowHeight="15" x14ac:dyDescent="0.25"/>
  <cols>
    <col min="1" max="1" width="9.125" style="9" customWidth="1"/>
    <col min="2" max="2" width="23.625" style="41" bestFit="1" customWidth="1"/>
    <col min="3" max="3" width="10.375" style="42" customWidth="1"/>
    <col min="4" max="4" width="37.5" style="41" bestFit="1" customWidth="1"/>
    <col min="5" max="5" width="14.625" style="42" customWidth="1"/>
    <col min="6" max="6" width="14.125" style="42" bestFit="1" customWidth="1"/>
    <col min="7" max="7" width="11.625" style="13" customWidth="1"/>
    <col min="8" max="8" width="9" style="13" customWidth="1"/>
    <col min="9" max="9" width="7.625" style="13" customWidth="1"/>
    <col min="10" max="10" width="8.875" style="47"/>
    <col min="11" max="16384" width="8.875" style="7"/>
  </cols>
  <sheetData>
    <row r="1" spans="1:10" ht="23.25" x14ac:dyDescent="0.35">
      <c r="A1" s="55" t="s">
        <v>45</v>
      </c>
      <c r="B1" s="55"/>
      <c r="C1" s="56" t="s">
        <v>42</v>
      </c>
      <c r="D1" s="56"/>
      <c r="E1" s="56"/>
      <c r="F1" s="56"/>
      <c r="G1" s="46"/>
      <c r="H1" s="46"/>
      <c r="I1" s="46"/>
      <c r="J1" s="46"/>
    </row>
    <row r="2" spans="1:10" ht="25.5" customHeight="1" x14ac:dyDescent="0.35">
      <c r="A2" s="54" t="s">
        <v>20</v>
      </c>
      <c r="B2" s="54"/>
      <c r="C2" s="53" t="s">
        <v>43</v>
      </c>
      <c r="D2" s="53"/>
      <c r="E2" s="33" t="s">
        <v>19</v>
      </c>
      <c r="F2" s="45" t="s">
        <v>44</v>
      </c>
    </row>
    <row r="3" spans="1:10" ht="30" x14ac:dyDescent="0.25">
      <c r="A3" s="6" t="s">
        <v>4</v>
      </c>
      <c r="B3" s="6" t="s">
        <v>3</v>
      </c>
      <c r="C3" s="6" t="s">
        <v>0</v>
      </c>
      <c r="D3" s="6" t="s">
        <v>1</v>
      </c>
      <c r="E3" s="6" t="s">
        <v>5</v>
      </c>
      <c r="F3" s="6" t="s">
        <v>7</v>
      </c>
      <c r="G3" s="6" t="s">
        <v>10</v>
      </c>
      <c r="H3" s="6" t="s">
        <v>12</v>
      </c>
      <c r="I3" s="6" t="s">
        <v>13</v>
      </c>
      <c r="J3" s="49" t="s">
        <v>14</v>
      </c>
    </row>
    <row r="4" spans="1:10" x14ac:dyDescent="0.25">
      <c r="A4" s="8">
        <v>1</v>
      </c>
      <c r="B4" s="35" t="s">
        <v>29</v>
      </c>
      <c r="C4" s="36" t="s">
        <v>30</v>
      </c>
      <c r="D4" s="35" t="s">
        <v>31</v>
      </c>
      <c r="E4" s="36" t="s">
        <v>32</v>
      </c>
      <c r="F4" s="36" t="s">
        <v>33</v>
      </c>
      <c r="G4" s="37">
        <v>1</v>
      </c>
      <c r="H4" s="37">
        <v>8</v>
      </c>
      <c r="I4" s="37">
        <v>8.2100000000000009</v>
      </c>
      <c r="J4" s="48">
        <f t="shared" ref="J4:J35" si="0">(H4+I4)/2</f>
        <v>8.1050000000000004</v>
      </c>
    </row>
    <row r="5" spans="1:10" x14ac:dyDescent="0.25">
      <c r="A5" s="8">
        <f t="shared" ref="A5:A36" si="1">A4+1</f>
        <v>2</v>
      </c>
      <c r="B5" s="35" t="s">
        <v>34</v>
      </c>
      <c r="C5" s="36" t="s">
        <v>35</v>
      </c>
      <c r="D5" s="35" t="s">
        <v>36</v>
      </c>
      <c r="E5" s="36" t="s">
        <v>37</v>
      </c>
      <c r="F5" s="36" t="s">
        <v>33</v>
      </c>
      <c r="G5" s="37">
        <v>1.5</v>
      </c>
      <c r="H5" s="37">
        <v>9.43</v>
      </c>
      <c r="I5" s="37">
        <v>9.11</v>
      </c>
      <c r="J5" s="48">
        <f t="shared" si="0"/>
        <v>9.27</v>
      </c>
    </row>
    <row r="6" spans="1:10" ht="30" x14ac:dyDescent="0.25">
      <c r="A6" s="8">
        <f t="shared" si="1"/>
        <v>3</v>
      </c>
      <c r="B6" s="35" t="s">
        <v>26</v>
      </c>
      <c r="C6" s="36" t="s">
        <v>38</v>
      </c>
      <c r="D6" s="35" t="s">
        <v>39</v>
      </c>
      <c r="E6" s="36" t="s">
        <v>40</v>
      </c>
      <c r="F6" s="36" t="s">
        <v>41</v>
      </c>
      <c r="G6" s="37">
        <v>1</v>
      </c>
      <c r="H6" s="37">
        <v>7.76</v>
      </c>
      <c r="I6" s="37">
        <v>7.55</v>
      </c>
      <c r="J6" s="48">
        <f t="shared" si="0"/>
        <v>7.6549999999999994</v>
      </c>
    </row>
    <row r="7" spans="1:10" x14ac:dyDescent="0.25">
      <c r="A7" s="8">
        <f t="shared" si="1"/>
        <v>4</v>
      </c>
      <c r="B7" s="35"/>
      <c r="C7" s="36"/>
      <c r="D7" s="35"/>
      <c r="E7" s="36"/>
      <c r="F7" s="36"/>
      <c r="G7" s="37"/>
      <c r="H7" s="37"/>
      <c r="I7" s="37"/>
      <c r="J7" s="48">
        <f t="shared" si="0"/>
        <v>0</v>
      </c>
    </row>
    <row r="8" spans="1:10" x14ac:dyDescent="0.25">
      <c r="A8" s="8">
        <f t="shared" si="1"/>
        <v>5</v>
      </c>
      <c r="B8" s="35"/>
      <c r="C8" s="36"/>
      <c r="D8" s="35"/>
      <c r="E8" s="36"/>
      <c r="F8" s="36"/>
      <c r="G8" s="37"/>
      <c r="H8" s="37"/>
      <c r="I8" s="37"/>
      <c r="J8" s="48">
        <f t="shared" si="0"/>
        <v>0</v>
      </c>
    </row>
    <row r="9" spans="1:10" x14ac:dyDescent="0.25">
      <c r="A9" s="8">
        <f t="shared" si="1"/>
        <v>6</v>
      </c>
      <c r="B9" s="35"/>
      <c r="C9" s="36"/>
      <c r="D9" s="35"/>
      <c r="E9" s="36"/>
      <c r="F9" s="36"/>
      <c r="G9" s="37"/>
      <c r="H9" s="37"/>
      <c r="I9" s="37"/>
      <c r="J9" s="48">
        <f t="shared" si="0"/>
        <v>0</v>
      </c>
    </row>
    <row r="10" spans="1:10" x14ac:dyDescent="0.25">
      <c r="A10" s="8">
        <f t="shared" si="1"/>
        <v>7</v>
      </c>
      <c r="B10" s="35"/>
      <c r="C10" s="36"/>
      <c r="D10" s="35"/>
      <c r="E10" s="36"/>
      <c r="F10" s="36"/>
      <c r="G10" s="37"/>
      <c r="H10" s="37"/>
      <c r="I10" s="37"/>
      <c r="J10" s="48">
        <f t="shared" si="0"/>
        <v>0</v>
      </c>
    </row>
    <row r="11" spans="1:10" x14ac:dyDescent="0.25">
      <c r="A11" s="8">
        <f t="shared" si="1"/>
        <v>8</v>
      </c>
      <c r="B11" s="35"/>
      <c r="C11" s="36"/>
      <c r="D11" s="35"/>
      <c r="E11" s="36"/>
      <c r="F11" s="36"/>
      <c r="G11" s="37"/>
      <c r="H11" s="37"/>
      <c r="I11" s="37"/>
      <c r="J11" s="48">
        <f t="shared" si="0"/>
        <v>0</v>
      </c>
    </row>
    <row r="12" spans="1:10" x14ac:dyDescent="0.25">
      <c r="A12" s="8">
        <f t="shared" si="1"/>
        <v>9</v>
      </c>
      <c r="B12" s="35"/>
      <c r="C12" s="36"/>
      <c r="D12" s="35"/>
      <c r="E12" s="36"/>
      <c r="F12" s="36"/>
      <c r="G12" s="37"/>
      <c r="H12" s="37"/>
      <c r="I12" s="37"/>
      <c r="J12" s="48">
        <f t="shared" si="0"/>
        <v>0</v>
      </c>
    </row>
    <row r="13" spans="1:10" x14ac:dyDescent="0.25">
      <c r="A13" s="8">
        <f t="shared" si="1"/>
        <v>10</v>
      </c>
      <c r="B13" s="36"/>
      <c r="C13" s="36"/>
      <c r="D13" s="35"/>
      <c r="E13" s="36"/>
      <c r="F13" s="36"/>
      <c r="G13" s="37"/>
      <c r="H13" s="37"/>
      <c r="I13" s="37"/>
      <c r="J13" s="48">
        <f t="shared" si="0"/>
        <v>0</v>
      </c>
    </row>
    <row r="14" spans="1:10" x14ac:dyDescent="0.25">
      <c r="A14" s="8">
        <f t="shared" si="1"/>
        <v>11</v>
      </c>
      <c r="B14" s="35"/>
      <c r="C14" s="36"/>
      <c r="D14" s="35"/>
      <c r="E14" s="36"/>
      <c r="F14" s="36"/>
      <c r="G14" s="37"/>
      <c r="H14" s="37"/>
      <c r="I14" s="37"/>
      <c r="J14" s="48">
        <f>(H14+I14)/2</f>
        <v>0</v>
      </c>
    </row>
    <row r="15" spans="1:10" x14ac:dyDescent="0.25">
      <c r="A15" s="8">
        <f t="shared" si="1"/>
        <v>12</v>
      </c>
      <c r="B15" s="35"/>
      <c r="C15" s="36"/>
      <c r="D15" s="35"/>
      <c r="E15" s="36"/>
      <c r="F15" s="36"/>
      <c r="G15" s="37"/>
      <c r="H15" s="37"/>
      <c r="I15" s="37"/>
      <c r="J15" s="48">
        <f t="shared" si="0"/>
        <v>0</v>
      </c>
    </row>
    <row r="16" spans="1:10" x14ac:dyDescent="0.25">
      <c r="A16" s="8">
        <f t="shared" si="1"/>
        <v>13</v>
      </c>
      <c r="B16" s="35"/>
      <c r="C16" s="36"/>
      <c r="D16" s="35"/>
      <c r="E16" s="36"/>
      <c r="F16" s="36"/>
      <c r="G16" s="37"/>
      <c r="H16" s="37"/>
      <c r="I16" s="37"/>
      <c r="J16" s="48">
        <f t="shared" si="0"/>
        <v>0</v>
      </c>
    </row>
    <row r="17" spans="1:10" x14ac:dyDescent="0.25">
      <c r="A17" s="8">
        <f t="shared" si="1"/>
        <v>14</v>
      </c>
      <c r="B17" s="36"/>
      <c r="C17" s="35"/>
      <c r="D17" s="35"/>
      <c r="E17" s="36"/>
      <c r="F17" s="36"/>
      <c r="G17" s="37"/>
      <c r="H17" s="37"/>
      <c r="I17" s="37"/>
      <c r="J17" s="48">
        <f t="shared" si="0"/>
        <v>0</v>
      </c>
    </row>
    <row r="18" spans="1:10" x14ac:dyDescent="0.25">
      <c r="A18" s="8">
        <f t="shared" si="1"/>
        <v>15</v>
      </c>
      <c r="B18" s="36"/>
      <c r="C18" s="35"/>
      <c r="D18" s="35"/>
      <c r="E18" s="36"/>
      <c r="F18" s="36"/>
      <c r="G18" s="37"/>
      <c r="H18" s="37"/>
      <c r="I18" s="37"/>
      <c r="J18" s="48">
        <f t="shared" si="0"/>
        <v>0</v>
      </c>
    </row>
    <row r="19" spans="1:10" x14ac:dyDescent="0.25">
      <c r="A19" s="8">
        <f t="shared" si="1"/>
        <v>16</v>
      </c>
      <c r="B19" s="36"/>
      <c r="C19" s="35"/>
      <c r="D19" s="35"/>
      <c r="E19" s="36"/>
      <c r="F19" s="36"/>
      <c r="G19" s="37"/>
      <c r="H19" s="37"/>
      <c r="I19" s="37"/>
      <c r="J19" s="48">
        <f t="shared" si="0"/>
        <v>0</v>
      </c>
    </row>
    <row r="20" spans="1:10" x14ac:dyDescent="0.25">
      <c r="A20" s="8">
        <f t="shared" si="1"/>
        <v>17</v>
      </c>
      <c r="B20" s="36"/>
      <c r="C20" s="35"/>
      <c r="D20" s="35"/>
      <c r="E20" s="36"/>
      <c r="F20" s="36"/>
      <c r="G20" s="37"/>
      <c r="H20" s="37"/>
      <c r="I20" s="37"/>
      <c r="J20" s="48">
        <f t="shared" si="0"/>
        <v>0</v>
      </c>
    </row>
    <row r="21" spans="1:10" x14ac:dyDescent="0.25">
      <c r="A21" s="8">
        <f t="shared" si="1"/>
        <v>18</v>
      </c>
      <c r="B21" s="36"/>
      <c r="C21" s="35"/>
      <c r="D21" s="35"/>
      <c r="E21" s="36"/>
      <c r="F21" s="36"/>
      <c r="G21" s="37"/>
      <c r="H21" s="37"/>
      <c r="I21" s="37"/>
      <c r="J21" s="48">
        <f t="shared" si="0"/>
        <v>0</v>
      </c>
    </row>
    <row r="22" spans="1:10" x14ac:dyDescent="0.25">
      <c r="A22" s="8">
        <f t="shared" si="1"/>
        <v>19</v>
      </c>
      <c r="B22" s="36"/>
      <c r="C22" s="35"/>
      <c r="D22" s="35"/>
      <c r="E22" s="36"/>
      <c r="F22" s="36"/>
      <c r="G22" s="37"/>
      <c r="H22" s="37"/>
      <c r="I22" s="37"/>
      <c r="J22" s="48">
        <f t="shared" si="0"/>
        <v>0</v>
      </c>
    </row>
    <row r="23" spans="1:10" x14ac:dyDescent="0.25">
      <c r="A23" s="8">
        <f t="shared" si="1"/>
        <v>20</v>
      </c>
      <c r="B23" s="36"/>
      <c r="C23" s="38"/>
      <c r="D23" s="35"/>
      <c r="E23" s="36"/>
      <c r="F23" s="36"/>
      <c r="G23" s="37"/>
      <c r="H23" s="37"/>
      <c r="I23" s="37"/>
      <c r="J23" s="48">
        <f t="shared" si="0"/>
        <v>0</v>
      </c>
    </row>
    <row r="24" spans="1:10" x14ac:dyDescent="0.25">
      <c r="A24" s="8">
        <f t="shared" si="1"/>
        <v>21</v>
      </c>
      <c r="B24" s="36"/>
      <c r="C24" s="35"/>
      <c r="D24" s="35"/>
      <c r="E24" s="36"/>
      <c r="F24" s="36"/>
      <c r="G24" s="37"/>
      <c r="H24" s="37"/>
      <c r="I24" s="37"/>
      <c r="J24" s="48">
        <f t="shared" si="0"/>
        <v>0</v>
      </c>
    </row>
    <row r="25" spans="1:10" x14ac:dyDescent="0.25">
      <c r="A25" s="8">
        <f t="shared" si="1"/>
        <v>22</v>
      </c>
      <c r="B25" s="36"/>
      <c r="C25" s="35"/>
      <c r="D25" s="35"/>
      <c r="E25" s="36"/>
      <c r="F25" s="36"/>
      <c r="G25" s="37"/>
      <c r="H25" s="37"/>
      <c r="I25" s="37"/>
      <c r="J25" s="48">
        <f t="shared" si="0"/>
        <v>0</v>
      </c>
    </row>
    <row r="26" spans="1:10" ht="15" customHeight="1" x14ac:dyDescent="0.25">
      <c r="A26" s="8">
        <f t="shared" si="1"/>
        <v>23</v>
      </c>
      <c r="B26" s="36"/>
      <c r="C26" s="35"/>
      <c r="D26" s="35"/>
      <c r="E26" s="36"/>
      <c r="F26" s="36"/>
      <c r="G26" s="37"/>
      <c r="H26" s="37"/>
      <c r="I26" s="37"/>
      <c r="J26" s="48">
        <f t="shared" si="0"/>
        <v>0</v>
      </c>
    </row>
    <row r="27" spans="1:10" x14ac:dyDescent="0.25">
      <c r="A27" s="8">
        <f t="shared" si="1"/>
        <v>24</v>
      </c>
      <c r="B27" s="36"/>
      <c r="C27" s="35"/>
      <c r="D27" s="35"/>
      <c r="E27" s="36"/>
      <c r="F27" s="36"/>
      <c r="G27" s="37"/>
      <c r="H27" s="37"/>
      <c r="I27" s="37"/>
      <c r="J27" s="48">
        <f t="shared" si="0"/>
        <v>0</v>
      </c>
    </row>
    <row r="28" spans="1:10" x14ac:dyDescent="0.25">
      <c r="A28" s="8">
        <f t="shared" si="1"/>
        <v>25</v>
      </c>
      <c r="B28" s="36"/>
      <c r="C28" s="35"/>
      <c r="D28" s="35"/>
      <c r="E28" s="36"/>
      <c r="F28" s="36"/>
      <c r="G28" s="37"/>
      <c r="H28" s="37"/>
      <c r="I28" s="37"/>
      <c r="J28" s="48">
        <f t="shared" si="0"/>
        <v>0</v>
      </c>
    </row>
    <row r="29" spans="1:10" x14ac:dyDescent="0.25">
      <c r="A29" s="8">
        <f t="shared" si="1"/>
        <v>26</v>
      </c>
      <c r="B29" s="36"/>
      <c r="C29" s="35"/>
      <c r="D29" s="35"/>
      <c r="E29" s="36"/>
      <c r="F29" s="36"/>
      <c r="G29" s="37"/>
      <c r="H29" s="37"/>
      <c r="I29" s="37"/>
      <c r="J29" s="48">
        <f t="shared" si="0"/>
        <v>0</v>
      </c>
    </row>
    <row r="30" spans="1:10" x14ac:dyDescent="0.25">
      <c r="A30" s="8">
        <f t="shared" si="1"/>
        <v>27</v>
      </c>
      <c r="B30" s="36"/>
      <c r="C30" s="35"/>
      <c r="D30" s="35"/>
      <c r="E30" s="36"/>
      <c r="F30" s="36"/>
      <c r="G30" s="37"/>
      <c r="H30" s="37"/>
      <c r="I30" s="37"/>
      <c r="J30" s="48">
        <f t="shared" si="0"/>
        <v>0</v>
      </c>
    </row>
    <row r="31" spans="1:10" x14ac:dyDescent="0.25">
      <c r="A31" s="8">
        <f t="shared" si="1"/>
        <v>28</v>
      </c>
      <c r="B31" s="36"/>
      <c r="C31" s="35"/>
      <c r="D31" s="35"/>
      <c r="E31" s="36"/>
      <c r="F31" s="36"/>
      <c r="G31" s="37"/>
      <c r="H31" s="37"/>
      <c r="I31" s="37"/>
      <c r="J31" s="48">
        <f t="shared" si="0"/>
        <v>0</v>
      </c>
    </row>
    <row r="32" spans="1:10" x14ac:dyDescent="0.25">
      <c r="A32" s="8">
        <f t="shared" si="1"/>
        <v>29</v>
      </c>
      <c r="B32" s="36"/>
      <c r="C32" s="35"/>
      <c r="D32" s="35"/>
      <c r="E32" s="36"/>
      <c r="F32" s="36"/>
      <c r="G32" s="37"/>
      <c r="H32" s="37"/>
      <c r="I32" s="37"/>
      <c r="J32" s="48">
        <f t="shared" si="0"/>
        <v>0</v>
      </c>
    </row>
    <row r="33" spans="1:10" x14ac:dyDescent="0.25">
      <c r="A33" s="8">
        <f t="shared" si="1"/>
        <v>30</v>
      </c>
      <c r="B33" s="36"/>
      <c r="C33" s="35"/>
      <c r="D33" s="35"/>
      <c r="E33" s="36"/>
      <c r="F33" s="36"/>
      <c r="G33" s="37"/>
      <c r="H33" s="37"/>
      <c r="I33" s="37"/>
      <c r="J33" s="48">
        <f t="shared" si="0"/>
        <v>0</v>
      </c>
    </row>
    <row r="34" spans="1:10" x14ac:dyDescent="0.25">
      <c r="A34" s="8">
        <f t="shared" si="1"/>
        <v>31</v>
      </c>
      <c r="B34" s="35"/>
      <c r="C34" s="36"/>
      <c r="D34" s="35"/>
      <c r="E34" s="36"/>
      <c r="F34" s="36"/>
      <c r="G34" s="37"/>
      <c r="H34" s="37"/>
      <c r="I34" s="37"/>
      <c r="J34" s="48">
        <f t="shared" si="0"/>
        <v>0</v>
      </c>
    </row>
    <row r="35" spans="1:10" x14ac:dyDescent="0.25">
      <c r="A35" s="8">
        <f t="shared" si="1"/>
        <v>32</v>
      </c>
      <c r="B35" s="35"/>
      <c r="C35" s="36"/>
      <c r="D35" s="35"/>
      <c r="E35" s="36"/>
      <c r="F35" s="36"/>
      <c r="G35" s="37"/>
      <c r="H35" s="37"/>
      <c r="I35" s="37"/>
      <c r="J35" s="48">
        <f t="shared" si="0"/>
        <v>0</v>
      </c>
    </row>
    <row r="36" spans="1:10" x14ac:dyDescent="0.25">
      <c r="A36" s="8">
        <f t="shared" si="1"/>
        <v>33</v>
      </c>
      <c r="B36" s="35"/>
      <c r="C36" s="36"/>
      <c r="D36" s="35"/>
      <c r="E36" s="36"/>
      <c r="F36" s="36"/>
      <c r="G36" s="37"/>
      <c r="H36" s="37"/>
      <c r="I36" s="37"/>
      <c r="J36" s="48">
        <f t="shared" ref="J36:J59" si="2">(H36+I36)/2</f>
        <v>0</v>
      </c>
    </row>
    <row r="37" spans="1:10" x14ac:dyDescent="0.25">
      <c r="A37" s="8">
        <f t="shared" ref="A37:A106" si="3">A36+1</f>
        <v>34</v>
      </c>
      <c r="B37" s="35"/>
      <c r="C37" s="36"/>
      <c r="D37" s="35"/>
      <c r="E37" s="36"/>
      <c r="F37" s="36"/>
      <c r="G37" s="37"/>
      <c r="H37" s="37"/>
      <c r="I37" s="37"/>
      <c r="J37" s="48">
        <f t="shared" si="2"/>
        <v>0</v>
      </c>
    </row>
    <row r="38" spans="1:10" x14ac:dyDescent="0.25">
      <c r="A38" s="8">
        <f t="shared" si="3"/>
        <v>35</v>
      </c>
      <c r="B38" s="35"/>
      <c r="C38" s="36"/>
      <c r="D38" s="35"/>
      <c r="E38" s="36"/>
      <c r="F38" s="36"/>
      <c r="G38" s="37"/>
      <c r="H38" s="37"/>
      <c r="I38" s="37"/>
      <c r="J38" s="48">
        <f t="shared" si="2"/>
        <v>0</v>
      </c>
    </row>
    <row r="39" spans="1:10" x14ac:dyDescent="0.25">
      <c r="A39" s="8">
        <f t="shared" si="3"/>
        <v>36</v>
      </c>
      <c r="B39" s="35"/>
      <c r="C39" s="36"/>
      <c r="D39" s="35"/>
      <c r="E39" s="36"/>
      <c r="F39" s="36"/>
      <c r="G39" s="37"/>
      <c r="H39" s="37"/>
      <c r="I39" s="37"/>
      <c r="J39" s="48">
        <f t="shared" si="2"/>
        <v>0</v>
      </c>
    </row>
    <row r="40" spans="1:10" x14ac:dyDescent="0.25">
      <c r="A40" s="8">
        <f t="shared" si="3"/>
        <v>37</v>
      </c>
      <c r="B40" s="35"/>
      <c r="C40" s="36"/>
      <c r="D40" s="35"/>
      <c r="E40" s="36"/>
      <c r="F40" s="36"/>
      <c r="G40" s="37"/>
      <c r="H40" s="37"/>
      <c r="I40" s="37"/>
      <c r="J40" s="48">
        <f t="shared" si="2"/>
        <v>0</v>
      </c>
    </row>
    <row r="41" spans="1:10" x14ac:dyDescent="0.25">
      <c r="A41" s="8">
        <f t="shared" si="3"/>
        <v>38</v>
      </c>
      <c r="B41" s="35"/>
      <c r="C41" s="36"/>
      <c r="D41" s="35"/>
      <c r="E41" s="36"/>
      <c r="F41" s="36"/>
      <c r="G41" s="37"/>
      <c r="H41" s="37"/>
      <c r="I41" s="37"/>
      <c r="J41" s="48">
        <f t="shared" si="2"/>
        <v>0</v>
      </c>
    </row>
    <row r="42" spans="1:10" x14ac:dyDescent="0.25">
      <c r="A42" s="8">
        <f t="shared" si="3"/>
        <v>39</v>
      </c>
      <c r="B42" s="35"/>
      <c r="C42" s="36"/>
      <c r="D42" s="35"/>
      <c r="E42" s="36"/>
      <c r="F42" s="36"/>
      <c r="G42" s="37"/>
      <c r="H42" s="37"/>
      <c r="I42" s="37"/>
      <c r="J42" s="48">
        <f t="shared" si="2"/>
        <v>0</v>
      </c>
    </row>
    <row r="43" spans="1:10" x14ac:dyDescent="0.25">
      <c r="A43" s="8">
        <f t="shared" si="3"/>
        <v>40</v>
      </c>
      <c r="B43" s="35"/>
      <c r="C43" s="36"/>
      <c r="D43" s="35"/>
      <c r="E43" s="36"/>
      <c r="F43" s="36"/>
      <c r="G43" s="37"/>
      <c r="H43" s="37"/>
      <c r="I43" s="37"/>
      <c r="J43" s="48">
        <f t="shared" si="2"/>
        <v>0</v>
      </c>
    </row>
    <row r="44" spans="1:10" x14ac:dyDescent="0.25">
      <c r="A44" s="8">
        <f t="shared" si="3"/>
        <v>41</v>
      </c>
      <c r="B44" s="35"/>
      <c r="C44" s="36"/>
      <c r="D44" s="35"/>
      <c r="E44" s="36"/>
      <c r="F44" s="36"/>
      <c r="G44" s="37"/>
      <c r="H44" s="37"/>
      <c r="I44" s="37"/>
      <c r="J44" s="48">
        <f t="shared" si="2"/>
        <v>0</v>
      </c>
    </row>
    <row r="45" spans="1:10" x14ac:dyDescent="0.25">
      <c r="A45" s="8">
        <f t="shared" si="3"/>
        <v>42</v>
      </c>
      <c r="B45" s="36"/>
      <c r="C45" s="36"/>
      <c r="D45" s="35"/>
      <c r="E45" s="36"/>
      <c r="F45" s="36"/>
      <c r="G45" s="37"/>
      <c r="H45" s="37"/>
      <c r="I45" s="37"/>
      <c r="J45" s="48">
        <f t="shared" si="2"/>
        <v>0</v>
      </c>
    </row>
    <row r="46" spans="1:10" x14ac:dyDescent="0.25">
      <c r="A46" s="8">
        <f t="shared" si="3"/>
        <v>43</v>
      </c>
      <c r="B46" s="35"/>
      <c r="C46" s="36"/>
      <c r="D46" s="35"/>
      <c r="E46" s="36"/>
      <c r="F46" s="36"/>
      <c r="G46" s="37"/>
      <c r="H46" s="37"/>
      <c r="I46" s="37"/>
      <c r="J46" s="48">
        <f t="shared" si="2"/>
        <v>0</v>
      </c>
    </row>
    <row r="47" spans="1:10" x14ac:dyDescent="0.25">
      <c r="A47" s="8">
        <f t="shared" si="3"/>
        <v>44</v>
      </c>
      <c r="B47" s="35"/>
      <c r="C47" s="36"/>
      <c r="D47" s="35"/>
      <c r="E47" s="36"/>
      <c r="F47" s="36"/>
      <c r="G47" s="37"/>
      <c r="H47" s="37"/>
      <c r="I47" s="37"/>
      <c r="J47" s="48">
        <f t="shared" si="2"/>
        <v>0</v>
      </c>
    </row>
    <row r="48" spans="1:10" x14ac:dyDescent="0.25">
      <c r="A48" s="8">
        <f t="shared" si="3"/>
        <v>45</v>
      </c>
      <c r="B48" s="35"/>
      <c r="C48" s="36"/>
      <c r="D48" s="35"/>
      <c r="E48" s="36"/>
      <c r="F48" s="36"/>
      <c r="G48" s="37"/>
      <c r="H48" s="37"/>
      <c r="I48" s="37"/>
      <c r="J48" s="48">
        <f t="shared" si="2"/>
        <v>0</v>
      </c>
    </row>
    <row r="49" spans="1:10" x14ac:dyDescent="0.25">
      <c r="A49" s="8">
        <f t="shared" si="3"/>
        <v>46</v>
      </c>
      <c r="B49" s="36"/>
      <c r="C49" s="35"/>
      <c r="D49" s="35"/>
      <c r="E49" s="36"/>
      <c r="F49" s="36"/>
      <c r="G49" s="37"/>
      <c r="H49" s="37"/>
      <c r="I49" s="37"/>
      <c r="J49" s="48">
        <f t="shared" si="2"/>
        <v>0</v>
      </c>
    </row>
    <row r="50" spans="1:10" x14ac:dyDescent="0.25">
      <c r="A50" s="8">
        <f t="shared" si="3"/>
        <v>47</v>
      </c>
      <c r="B50" s="36"/>
      <c r="C50" s="35"/>
      <c r="D50" s="35"/>
      <c r="E50" s="36"/>
      <c r="F50" s="36"/>
      <c r="G50" s="37"/>
      <c r="H50" s="37"/>
      <c r="I50" s="37"/>
      <c r="J50" s="48">
        <f t="shared" si="2"/>
        <v>0</v>
      </c>
    </row>
    <row r="51" spans="1:10" x14ac:dyDescent="0.25">
      <c r="A51" s="8">
        <f t="shared" si="3"/>
        <v>48</v>
      </c>
      <c r="B51" s="36"/>
      <c r="C51" s="35"/>
      <c r="D51" s="35"/>
      <c r="E51" s="36"/>
      <c r="F51" s="36"/>
      <c r="G51" s="37"/>
      <c r="H51" s="37"/>
      <c r="I51" s="37"/>
      <c r="J51" s="48">
        <f t="shared" si="2"/>
        <v>0</v>
      </c>
    </row>
    <row r="52" spans="1:10" x14ac:dyDescent="0.25">
      <c r="A52" s="8">
        <f t="shared" si="3"/>
        <v>49</v>
      </c>
      <c r="B52" s="36"/>
      <c r="C52" s="35"/>
      <c r="D52" s="35"/>
      <c r="E52" s="36"/>
      <c r="F52" s="36"/>
      <c r="G52" s="37"/>
      <c r="H52" s="37"/>
      <c r="I52" s="37"/>
      <c r="J52" s="48">
        <f t="shared" si="2"/>
        <v>0</v>
      </c>
    </row>
    <row r="53" spans="1:10" x14ac:dyDescent="0.25">
      <c r="A53" s="8">
        <f t="shared" si="3"/>
        <v>50</v>
      </c>
      <c r="B53" s="36"/>
      <c r="C53" s="35"/>
      <c r="D53" s="35"/>
      <c r="E53" s="36"/>
      <c r="F53" s="36"/>
      <c r="G53" s="37"/>
      <c r="H53" s="37"/>
      <c r="I53" s="37"/>
      <c r="J53" s="48">
        <f t="shared" si="2"/>
        <v>0</v>
      </c>
    </row>
    <row r="54" spans="1:10" x14ac:dyDescent="0.25">
      <c r="A54" s="8">
        <f t="shared" si="3"/>
        <v>51</v>
      </c>
      <c r="B54" s="36"/>
      <c r="C54" s="35"/>
      <c r="D54" s="35"/>
      <c r="E54" s="36"/>
      <c r="F54" s="36"/>
      <c r="G54" s="37"/>
      <c r="H54" s="37"/>
      <c r="I54" s="37"/>
      <c r="J54" s="48">
        <f t="shared" si="2"/>
        <v>0</v>
      </c>
    </row>
    <row r="55" spans="1:10" x14ac:dyDescent="0.25">
      <c r="A55" s="8">
        <f t="shared" si="3"/>
        <v>52</v>
      </c>
      <c r="B55" s="36"/>
      <c r="C55" s="35"/>
      <c r="D55" s="35"/>
      <c r="E55" s="36"/>
      <c r="F55" s="36"/>
      <c r="G55" s="37"/>
      <c r="H55" s="37"/>
      <c r="I55" s="37"/>
      <c r="J55" s="48">
        <f t="shared" si="2"/>
        <v>0</v>
      </c>
    </row>
    <row r="56" spans="1:10" x14ac:dyDescent="0.25">
      <c r="A56" s="8">
        <f t="shared" si="3"/>
        <v>53</v>
      </c>
      <c r="B56" s="36"/>
      <c r="C56" s="35"/>
      <c r="D56" s="35"/>
      <c r="E56" s="36"/>
      <c r="F56" s="36"/>
      <c r="G56" s="37"/>
      <c r="H56" s="37"/>
      <c r="I56" s="37"/>
      <c r="J56" s="48">
        <f t="shared" si="2"/>
        <v>0</v>
      </c>
    </row>
    <row r="57" spans="1:10" x14ac:dyDescent="0.25">
      <c r="A57" s="8">
        <f t="shared" si="3"/>
        <v>54</v>
      </c>
      <c r="B57" s="36"/>
      <c r="C57" s="35"/>
      <c r="D57" s="35"/>
      <c r="E57" s="36"/>
      <c r="F57" s="36"/>
      <c r="G57" s="37"/>
      <c r="H57" s="37"/>
      <c r="I57" s="37"/>
      <c r="J57" s="48">
        <f t="shared" si="2"/>
        <v>0</v>
      </c>
    </row>
    <row r="58" spans="1:10" x14ac:dyDescent="0.25">
      <c r="A58" s="8">
        <f t="shared" si="3"/>
        <v>55</v>
      </c>
      <c r="B58" s="35"/>
      <c r="C58" s="36"/>
      <c r="D58" s="35"/>
      <c r="E58" s="36"/>
      <c r="F58" s="36"/>
      <c r="G58" s="37"/>
      <c r="H58" s="37"/>
      <c r="I58" s="37"/>
      <c r="J58" s="48">
        <f t="shared" si="2"/>
        <v>0</v>
      </c>
    </row>
    <row r="59" spans="1:10" x14ac:dyDescent="0.25">
      <c r="A59" s="8">
        <f t="shared" si="3"/>
        <v>56</v>
      </c>
      <c r="B59" s="35"/>
      <c r="C59" s="36"/>
      <c r="D59" s="35"/>
      <c r="E59" s="36"/>
      <c r="F59" s="36"/>
      <c r="G59" s="37"/>
      <c r="H59" s="37"/>
      <c r="I59" s="37"/>
      <c r="J59" s="48">
        <f t="shared" si="2"/>
        <v>0</v>
      </c>
    </row>
    <row r="60" spans="1:10" x14ac:dyDescent="0.25">
      <c r="A60" s="8">
        <f t="shared" si="3"/>
        <v>57</v>
      </c>
      <c r="B60" s="35"/>
      <c r="C60" s="36"/>
      <c r="D60" s="35"/>
      <c r="E60" s="36"/>
      <c r="F60" s="36"/>
      <c r="G60" s="37"/>
      <c r="H60" s="37"/>
      <c r="I60" s="37"/>
      <c r="J60" s="48">
        <f t="shared" ref="J60:J101" si="4">(H60+I60)/2</f>
        <v>0</v>
      </c>
    </row>
    <row r="61" spans="1:10" x14ac:dyDescent="0.25">
      <c r="A61" s="8">
        <f t="shared" si="3"/>
        <v>58</v>
      </c>
      <c r="B61" s="35"/>
      <c r="C61" s="36"/>
      <c r="D61" s="35"/>
      <c r="E61" s="36"/>
      <c r="F61" s="36"/>
      <c r="G61" s="37"/>
      <c r="H61" s="37"/>
      <c r="I61" s="37"/>
      <c r="J61" s="48">
        <f t="shared" si="4"/>
        <v>0</v>
      </c>
    </row>
    <row r="62" spans="1:10" x14ac:dyDescent="0.25">
      <c r="A62" s="8">
        <f t="shared" si="3"/>
        <v>59</v>
      </c>
      <c r="B62" s="35"/>
      <c r="C62" s="36"/>
      <c r="D62" s="35"/>
      <c r="E62" s="36"/>
      <c r="F62" s="36"/>
      <c r="G62" s="37"/>
      <c r="H62" s="37"/>
      <c r="I62" s="37"/>
      <c r="J62" s="48">
        <f t="shared" si="4"/>
        <v>0</v>
      </c>
    </row>
    <row r="63" spans="1:10" x14ac:dyDescent="0.25">
      <c r="A63" s="8">
        <f t="shared" si="3"/>
        <v>60</v>
      </c>
      <c r="B63" s="35"/>
      <c r="C63" s="36"/>
      <c r="D63" s="35"/>
      <c r="E63" s="36"/>
      <c r="F63" s="36"/>
      <c r="G63" s="37"/>
      <c r="H63" s="37"/>
      <c r="I63" s="37"/>
      <c r="J63" s="48">
        <f t="shared" si="4"/>
        <v>0</v>
      </c>
    </row>
    <row r="64" spans="1:10" x14ac:dyDescent="0.25">
      <c r="A64" s="8">
        <f t="shared" si="3"/>
        <v>61</v>
      </c>
      <c r="B64" s="35"/>
      <c r="C64" s="36"/>
      <c r="D64" s="35"/>
      <c r="E64" s="36"/>
      <c r="F64" s="36"/>
      <c r="G64" s="37"/>
      <c r="H64" s="37"/>
      <c r="I64" s="37"/>
      <c r="J64" s="48">
        <f t="shared" si="4"/>
        <v>0</v>
      </c>
    </row>
    <row r="65" spans="1:10" x14ac:dyDescent="0.25">
      <c r="A65" s="8">
        <f t="shared" si="3"/>
        <v>62</v>
      </c>
      <c r="B65" s="35"/>
      <c r="C65" s="36"/>
      <c r="D65" s="35"/>
      <c r="E65" s="36"/>
      <c r="F65" s="36"/>
      <c r="G65" s="37"/>
      <c r="H65" s="37"/>
      <c r="I65" s="37"/>
      <c r="J65" s="48">
        <f t="shared" si="4"/>
        <v>0</v>
      </c>
    </row>
    <row r="66" spans="1:10" x14ac:dyDescent="0.25">
      <c r="A66" s="8">
        <f t="shared" si="3"/>
        <v>63</v>
      </c>
      <c r="B66" s="35"/>
      <c r="C66" s="36"/>
      <c r="D66" s="35"/>
      <c r="E66" s="36"/>
      <c r="F66" s="36"/>
      <c r="G66" s="37"/>
      <c r="H66" s="37"/>
      <c r="I66" s="37"/>
      <c r="J66" s="48">
        <f>(H66+I66)/2</f>
        <v>0</v>
      </c>
    </row>
    <row r="67" spans="1:10" x14ac:dyDescent="0.25">
      <c r="A67" s="8">
        <f t="shared" si="3"/>
        <v>64</v>
      </c>
      <c r="B67" s="35"/>
      <c r="C67" s="36"/>
      <c r="D67" s="35"/>
      <c r="E67" s="36"/>
      <c r="F67" s="36"/>
      <c r="G67" s="37"/>
      <c r="H67" s="37"/>
      <c r="I67" s="37"/>
      <c r="J67" s="48">
        <f t="shared" si="4"/>
        <v>0</v>
      </c>
    </row>
    <row r="68" spans="1:10" x14ac:dyDescent="0.25">
      <c r="A68" s="8">
        <f t="shared" si="3"/>
        <v>65</v>
      </c>
      <c r="B68" s="35"/>
      <c r="C68" s="36"/>
      <c r="D68" s="35"/>
      <c r="E68" s="36"/>
      <c r="F68" s="36"/>
      <c r="G68" s="37"/>
      <c r="H68" s="37"/>
      <c r="I68" s="37"/>
      <c r="J68" s="48">
        <f t="shared" si="4"/>
        <v>0</v>
      </c>
    </row>
    <row r="69" spans="1:10" x14ac:dyDescent="0.25">
      <c r="A69" s="8">
        <f t="shared" si="3"/>
        <v>66</v>
      </c>
      <c r="B69" s="36"/>
      <c r="C69" s="36"/>
      <c r="D69" s="35"/>
      <c r="E69" s="36"/>
      <c r="F69" s="36"/>
      <c r="G69" s="37"/>
      <c r="H69" s="37"/>
      <c r="I69" s="37"/>
      <c r="J69" s="48">
        <f t="shared" si="4"/>
        <v>0</v>
      </c>
    </row>
    <row r="70" spans="1:10" x14ac:dyDescent="0.25">
      <c r="A70" s="8">
        <f t="shared" si="3"/>
        <v>67</v>
      </c>
      <c r="B70" s="35"/>
      <c r="C70" s="36"/>
      <c r="D70" s="35"/>
      <c r="E70" s="36"/>
      <c r="F70" s="36"/>
      <c r="G70" s="37"/>
      <c r="H70" s="37"/>
      <c r="I70" s="37"/>
      <c r="J70" s="48">
        <f t="shared" si="4"/>
        <v>0</v>
      </c>
    </row>
    <row r="71" spans="1:10" x14ac:dyDescent="0.25">
      <c r="A71" s="8">
        <f t="shared" si="3"/>
        <v>68</v>
      </c>
      <c r="B71" s="35"/>
      <c r="C71" s="36"/>
      <c r="D71" s="35"/>
      <c r="E71" s="36"/>
      <c r="F71" s="36"/>
      <c r="G71" s="37"/>
      <c r="H71" s="37"/>
      <c r="I71" s="37"/>
      <c r="J71" s="48">
        <f t="shared" si="4"/>
        <v>0</v>
      </c>
    </row>
    <row r="72" spans="1:10" x14ac:dyDescent="0.25">
      <c r="A72" s="8">
        <f t="shared" si="3"/>
        <v>69</v>
      </c>
      <c r="B72" s="35"/>
      <c r="C72" s="36"/>
      <c r="D72" s="35"/>
      <c r="E72" s="36"/>
      <c r="F72" s="36"/>
      <c r="G72" s="37"/>
      <c r="H72" s="37"/>
      <c r="I72" s="37"/>
      <c r="J72" s="48">
        <f t="shared" si="4"/>
        <v>0</v>
      </c>
    </row>
    <row r="73" spans="1:10" x14ac:dyDescent="0.25">
      <c r="A73" s="8">
        <f t="shared" si="3"/>
        <v>70</v>
      </c>
      <c r="B73" s="36"/>
      <c r="C73" s="35"/>
      <c r="D73" s="35"/>
      <c r="E73" s="36"/>
      <c r="F73" s="36"/>
      <c r="G73" s="37"/>
      <c r="H73" s="37"/>
      <c r="I73" s="37"/>
      <c r="J73" s="48">
        <f t="shared" si="4"/>
        <v>0</v>
      </c>
    </row>
    <row r="74" spans="1:10" x14ac:dyDescent="0.25">
      <c r="A74" s="8">
        <f t="shared" si="3"/>
        <v>71</v>
      </c>
      <c r="B74" s="36"/>
      <c r="C74" s="35"/>
      <c r="D74" s="35"/>
      <c r="E74" s="36"/>
      <c r="F74" s="36"/>
      <c r="G74" s="37"/>
      <c r="H74" s="37"/>
      <c r="I74" s="37"/>
      <c r="J74" s="48">
        <f t="shared" si="4"/>
        <v>0</v>
      </c>
    </row>
    <row r="75" spans="1:10" x14ac:dyDescent="0.25">
      <c r="A75" s="8">
        <f t="shared" si="3"/>
        <v>72</v>
      </c>
      <c r="B75" s="36"/>
      <c r="C75" s="35"/>
      <c r="D75" s="35"/>
      <c r="E75" s="36"/>
      <c r="F75" s="36"/>
      <c r="G75" s="37"/>
      <c r="H75" s="37"/>
      <c r="I75" s="37"/>
      <c r="J75" s="48">
        <f t="shared" si="4"/>
        <v>0</v>
      </c>
    </row>
    <row r="76" spans="1:10" x14ac:dyDescent="0.25">
      <c r="A76" s="8">
        <f t="shared" si="3"/>
        <v>73</v>
      </c>
      <c r="B76" s="36"/>
      <c r="C76" s="35"/>
      <c r="D76" s="35"/>
      <c r="E76" s="36"/>
      <c r="F76" s="36"/>
      <c r="G76" s="37"/>
      <c r="H76" s="37"/>
      <c r="I76" s="37"/>
      <c r="J76" s="48">
        <f t="shared" si="4"/>
        <v>0</v>
      </c>
    </row>
    <row r="77" spans="1:10" x14ac:dyDescent="0.25">
      <c r="A77" s="8">
        <f t="shared" si="3"/>
        <v>74</v>
      </c>
      <c r="B77" s="36"/>
      <c r="C77" s="35"/>
      <c r="D77" s="35"/>
      <c r="E77" s="36"/>
      <c r="F77" s="36"/>
      <c r="G77" s="37"/>
      <c r="H77" s="37"/>
      <c r="I77" s="37"/>
      <c r="J77" s="48">
        <f t="shared" si="4"/>
        <v>0</v>
      </c>
    </row>
    <row r="78" spans="1:10" x14ac:dyDescent="0.25">
      <c r="A78" s="8">
        <f t="shared" si="3"/>
        <v>75</v>
      </c>
      <c r="B78" s="36"/>
      <c r="C78" s="35"/>
      <c r="D78" s="35"/>
      <c r="E78" s="36"/>
      <c r="F78" s="36"/>
      <c r="G78" s="37"/>
      <c r="H78" s="37"/>
      <c r="I78" s="37"/>
      <c r="J78" s="48">
        <f t="shared" si="4"/>
        <v>0</v>
      </c>
    </row>
    <row r="79" spans="1:10" x14ac:dyDescent="0.25">
      <c r="A79" s="8">
        <f t="shared" si="3"/>
        <v>76</v>
      </c>
      <c r="B79" s="36"/>
      <c r="C79" s="35"/>
      <c r="D79" s="35"/>
      <c r="E79" s="36"/>
      <c r="F79" s="36"/>
      <c r="G79" s="37"/>
      <c r="H79" s="37"/>
      <c r="I79" s="37"/>
      <c r="J79" s="48">
        <f t="shared" si="4"/>
        <v>0</v>
      </c>
    </row>
    <row r="80" spans="1:10" x14ac:dyDescent="0.25">
      <c r="A80" s="8">
        <f t="shared" si="3"/>
        <v>77</v>
      </c>
      <c r="B80" s="36"/>
      <c r="C80" s="35"/>
      <c r="D80" s="35"/>
      <c r="E80" s="36"/>
      <c r="F80" s="36"/>
      <c r="G80" s="37"/>
      <c r="H80" s="37"/>
      <c r="I80" s="37"/>
      <c r="J80" s="48">
        <f t="shared" si="4"/>
        <v>0</v>
      </c>
    </row>
    <row r="81" spans="1:10" x14ac:dyDescent="0.25">
      <c r="A81" s="8">
        <f t="shared" si="3"/>
        <v>78</v>
      </c>
      <c r="B81" s="36"/>
      <c r="C81" s="35"/>
      <c r="D81" s="35"/>
      <c r="E81" s="36"/>
      <c r="F81" s="36"/>
      <c r="G81" s="37"/>
      <c r="H81" s="37"/>
      <c r="I81" s="37"/>
      <c r="J81" s="48">
        <f t="shared" si="4"/>
        <v>0</v>
      </c>
    </row>
    <row r="82" spans="1:10" x14ac:dyDescent="0.25">
      <c r="A82" s="8">
        <f t="shared" si="3"/>
        <v>79</v>
      </c>
      <c r="B82" s="35"/>
      <c r="C82" s="36"/>
      <c r="D82" s="35"/>
      <c r="E82" s="36"/>
      <c r="F82" s="36"/>
      <c r="G82" s="37"/>
      <c r="H82" s="37"/>
      <c r="I82" s="37"/>
      <c r="J82" s="48">
        <f t="shared" si="4"/>
        <v>0</v>
      </c>
    </row>
    <row r="83" spans="1:10" x14ac:dyDescent="0.25">
      <c r="A83" s="8">
        <f t="shared" si="3"/>
        <v>80</v>
      </c>
      <c r="B83" s="35"/>
      <c r="C83" s="36"/>
      <c r="D83" s="35"/>
      <c r="E83" s="36"/>
      <c r="F83" s="36"/>
      <c r="G83" s="37"/>
      <c r="H83" s="37"/>
      <c r="I83" s="37"/>
      <c r="J83" s="48">
        <f t="shared" si="4"/>
        <v>0</v>
      </c>
    </row>
    <row r="84" spans="1:10" x14ac:dyDescent="0.25">
      <c r="A84" s="8">
        <f t="shared" si="3"/>
        <v>81</v>
      </c>
      <c r="B84" s="35"/>
      <c r="C84" s="36"/>
      <c r="D84" s="35"/>
      <c r="E84" s="36"/>
      <c r="F84" s="36"/>
      <c r="G84" s="37"/>
      <c r="H84" s="37"/>
      <c r="I84" s="37"/>
      <c r="J84" s="48">
        <f t="shared" si="4"/>
        <v>0</v>
      </c>
    </row>
    <row r="85" spans="1:10" x14ac:dyDescent="0.25">
      <c r="A85" s="8">
        <f t="shared" si="3"/>
        <v>82</v>
      </c>
      <c r="B85" s="35"/>
      <c r="C85" s="36"/>
      <c r="D85" s="35"/>
      <c r="E85" s="36"/>
      <c r="F85" s="36"/>
      <c r="G85" s="37"/>
      <c r="H85" s="37"/>
      <c r="I85" s="37"/>
      <c r="J85" s="48">
        <f t="shared" si="4"/>
        <v>0</v>
      </c>
    </row>
    <row r="86" spans="1:10" x14ac:dyDescent="0.25">
      <c r="A86" s="8">
        <f t="shared" si="3"/>
        <v>83</v>
      </c>
      <c r="B86" s="35"/>
      <c r="C86" s="36"/>
      <c r="D86" s="35"/>
      <c r="E86" s="36"/>
      <c r="F86" s="36"/>
      <c r="G86" s="37"/>
      <c r="H86" s="37"/>
      <c r="I86" s="37"/>
      <c r="J86" s="48">
        <f t="shared" si="4"/>
        <v>0</v>
      </c>
    </row>
    <row r="87" spans="1:10" x14ac:dyDescent="0.25">
      <c r="A87" s="8">
        <f t="shared" si="3"/>
        <v>84</v>
      </c>
      <c r="B87" s="35"/>
      <c r="C87" s="36"/>
      <c r="D87" s="35"/>
      <c r="E87" s="36"/>
      <c r="F87" s="36"/>
      <c r="G87" s="37"/>
      <c r="H87" s="37"/>
      <c r="I87" s="37"/>
      <c r="J87" s="48">
        <f t="shared" si="4"/>
        <v>0</v>
      </c>
    </row>
    <row r="88" spans="1:10" x14ac:dyDescent="0.25">
      <c r="A88" s="8">
        <f t="shared" si="3"/>
        <v>85</v>
      </c>
      <c r="B88" s="35"/>
      <c r="C88" s="36"/>
      <c r="D88" s="35"/>
      <c r="E88" s="36"/>
      <c r="F88" s="36"/>
      <c r="G88" s="37"/>
      <c r="H88" s="37"/>
      <c r="I88" s="37"/>
      <c r="J88" s="48">
        <f t="shared" si="4"/>
        <v>0</v>
      </c>
    </row>
    <row r="89" spans="1:10" x14ac:dyDescent="0.25">
      <c r="A89" s="8">
        <f t="shared" si="3"/>
        <v>86</v>
      </c>
      <c r="B89" s="35"/>
      <c r="C89" s="36"/>
      <c r="D89" s="35"/>
      <c r="E89" s="36"/>
      <c r="F89" s="36"/>
      <c r="G89" s="37"/>
      <c r="H89" s="37"/>
      <c r="I89" s="37"/>
      <c r="J89" s="48">
        <f t="shared" si="4"/>
        <v>0</v>
      </c>
    </row>
    <row r="90" spans="1:10" x14ac:dyDescent="0.25">
      <c r="A90" s="8">
        <f t="shared" si="3"/>
        <v>87</v>
      </c>
      <c r="B90" s="35"/>
      <c r="C90" s="36"/>
      <c r="D90" s="35"/>
      <c r="E90" s="36"/>
      <c r="F90" s="36"/>
      <c r="G90" s="37"/>
      <c r="H90" s="37"/>
      <c r="I90" s="37"/>
      <c r="J90" s="48">
        <f t="shared" si="4"/>
        <v>0</v>
      </c>
    </row>
    <row r="91" spans="1:10" x14ac:dyDescent="0.25">
      <c r="A91" s="8">
        <f t="shared" si="3"/>
        <v>88</v>
      </c>
      <c r="B91" s="35"/>
      <c r="C91" s="36"/>
      <c r="D91" s="35"/>
      <c r="E91" s="36"/>
      <c r="F91" s="36"/>
      <c r="G91" s="37"/>
      <c r="H91" s="37"/>
      <c r="I91" s="37"/>
      <c r="J91" s="48">
        <f t="shared" si="4"/>
        <v>0</v>
      </c>
    </row>
    <row r="92" spans="1:10" x14ac:dyDescent="0.25">
      <c r="A92" s="8">
        <f t="shared" si="3"/>
        <v>89</v>
      </c>
      <c r="B92" s="35"/>
      <c r="C92" s="36"/>
      <c r="D92" s="35"/>
      <c r="E92" s="36"/>
      <c r="F92" s="36"/>
      <c r="G92" s="37"/>
      <c r="H92" s="37"/>
      <c r="I92" s="37"/>
      <c r="J92" s="48">
        <f t="shared" si="4"/>
        <v>0</v>
      </c>
    </row>
    <row r="93" spans="1:10" x14ac:dyDescent="0.25">
      <c r="A93" s="8">
        <f t="shared" si="3"/>
        <v>90</v>
      </c>
      <c r="B93" s="36"/>
      <c r="C93" s="36"/>
      <c r="D93" s="35"/>
      <c r="E93" s="36"/>
      <c r="F93" s="36"/>
      <c r="G93" s="37"/>
      <c r="H93" s="37"/>
      <c r="I93" s="37"/>
      <c r="J93" s="48">
        <f t="shared" si="4"/>
        <v>0</v>
      </c>
    </row>
    <row r="94" spans="1:10" x14ac:dyDescent="0.25">
      <c r="A94" s="8">
        <f t="shared" si="3"/>
        <v>91</v>
      </c>
      <c r="B94" s="35"/>
      <c r="C94" s="36"/>
      <c r="D94" s="35"/>
      <c r="E94" s="36"/>
      <c r="F94" s="36"/>
      <c r="G94" s="37"/>
      <c r="H94" s="37"/>
      <c r="I94" s="37"/>
      <c r="J94" s="48">
        <f t="shared" si="4"/>
        <v>0</v>
      </c>
    </row>
    <row r="95" spans="1:10" x14ac:dyDescent="0.25">
      <c r="A95" s="8">
        <f t="shared" si="3"/>
        <v>92</v>
      </c>
      <c r="B95" s="35"/>
      <c r="C95" s="36"/>
      <c r="D95" s="35"/>
      <c r="E95" s="36"/>
      <c r="F95" s="36"/>
      <c r="G95" s="37"/>
      <c r="H95" s="37"/>
      <c r="I95" s="37"/>
      <c r="J95" s="48">
        <f t="shared" si="4"/>
        <v>0</v>
      </c>
    </row>
    <row r="96" spans="1:10" x14ac:dyDescent="0.25">
      <c r="A96" s="8">
        <f t="shared" si="3"/>
        <v>93</v>
      </c>
      <c r="B96" s="35"/>
      <c r="C96" s="36"/>
      <c r="D96" s="35"/>
      <c r="E96" s="36"/>
      <c r="F96" s="36"/>
      <c r="G96" s="37"/>
      <c r="H96" s="37"/>
      <c r="I96" s="37"/>
      <c r="J96" s="48">
        <f t="shared" si="4"/>
        <v>0</v>
      </c>
    </row>
    <row r="97" spans="1:10" x14ac:dyDescent="0.25">
      <c r="A97" s="8">
        <f t="shared" si="3"/>
        <v>94</v>
      </c>
      <c r="B97" s="36"/>
      <c r="C97" s="35"/>
      <c r="D97" s="35"/>
      <c r="E97" s="36"/>
      <c r="F97" s="36"/>
      <c r="G97" s="37"/>
      <c r="H97" s="37"/>
      <c r="I97" s="37"/>
      <c r="J97" s="48">
        <f t="shared" si="4"/>
        <v>0</v>
      </c>
    </row>
    <row r="98" spans="1:10" x14ac:dyDescent="0.25">
      <c r="A98" s="8">
        <f t="shared" si="3"/>
        <v>95</v>
      </c>
      <c r="B98" s="36"/>
      <c r="C98" s="35"/>
      <c r="D98" s="35"/>
      <c r="E98" s="36"/>
      <c r="F98" s="36"/>
      <c r="G98" s="37"/>
      <c r="H98" s="37"/>
      <c r="I98" s="37"/>
      <c r="J98" s="48">
        <f t="shared" si="4"/>
        <v>0</v>
      </c>
    </row>
    <row r="99" spans="1:10" x14ac:dyDescent="0.25">
      <c r="A99" s="8">
        <f t="shared" si="3"/>
        <v>96</v>
      </c>
      <c r="B99" s="36"/>
      <c r="C99" s="35"/>
      <c r="D99" s="35"/>
      <c r="E99" s="36"/>
      <c r="F99" s="36"/>
      <c r="G99" s="37"/>
      <c r="H99" s="37"/>
      <c r="I99" s="37"/>
      <c r="J99" s="48">
        <f t="shared" si="4"/>
        <v>0</v>
      </c>
    </row>
    <row r="100" spans="1:10" x14ac:dyDescent="0.25">
      <c r="A100" s="8">
        <f t="shared" si="3"/>
        <v>97</v>
      </c>
      <c r="B100" s="36"/>
      <c r="C100" s="35"/>
      <c r="D100" s="35"/>
      <c r="E100" s="36"/>
      <c r="F100" s="36"/>
      <c r="G100" s="37"/>
      <c r="H100" s="37"/>
      <c r="I100" s="37"/>
      <c r="J100" s="48">
        <f t="shared" si="4"/>
        <v>0</v>
      </c>
    </row>
    <row r="101" spans="1:10" x14ac:dyDescent="0.25">
      <c r="A101" s="8">
        <f t="shared" ref="A101:A107" si="5">A100+1</f>
        <v>98</v>
      </c>
      <c r="B101" s="36"/>
      <c r="C101" s="35"/>
      <c r="D101" s="35"/>
      <c r="E101" s="36"/>
      <c r="F101" s="36"/>
      <c r="G101" s="37"/>
      <c r="H101" s="37"/>
      <c r="I101" s="37"/>
      <c r="J101" s="48">
        <f t="shared" si="4"/>
        <v>0</v>
      </c>
    </row>
    <row r="102" spans="1:10" x14ac:dyDescent="0.25">
      <c r="A102" s="8">
        <f t="shared" si="3"/>
        <v>99</v>
      </c>
      <c r="B102" s="36"/>
      <c r="C102" s="35"/>
      <c r="D102" s="35"/>
      <c r="E102" s="36"/>
      <c r="F102" s="36"/>
      <c r="G102" s="37"/>
      <c r="H102" s="37"/>
      <c r="I102" s="37"/>
      <c r="J102" s="48">
        <f t="shared" ref="J102:J107" si="6">(H102+I102)/2</f>
        <v>0</v>
      </c>
    </row>
    <row r="103" spans="1:10" x14ac:dyDescent="0.25">
      <c r="A103" s="8">
        <f t="shared" si="5"/>
        <v>100</v>
      </c>
      <c r="B103" s="36"/>
      <c r="C103" s="35"/>
      <c r="D103" s="35"/>
      <c r="E103" s="36"/>
      <c r="F103" s="36"/>
      <c r="G103" s="37"/>
      <c r="H103" s="37"/>
      <c r="I103" s="37"/>
      <c r="J103" s="48">
        <f t="shared" si="6"/>
        <v>0</v>
      </c>
    </row>
    <row r="104" spans="1:10" x14ac:dyDescent="0.25">
      <c r="A104" s="8">
        <f t="shared" si="3"/>
        <v>101</v>
      </c>
      <c r="B104" s="36"/>
      <c r="C104" s="35"/>
      <c r="D104" s="35"/>
      <c r="E104" s="36"/>
      <c r="F104" s="36"/>
      <c r="G104" s="37"/>
      <c r="H104" s="37"/>
      <c r="I104" s="37"/>
      <c r="J104" s="48">
        <f t="shared" si="6"/>
        <v>0</v>
      </c>
    </row>
    <row r="105" spans="1:10" x14ac:dyDescent="0.25">
      <c r="A105" s="8">
        <f t="shared" si="5"/>
        <v>102</v>
      </c>
      <c r="B105" s="36"/>
      <c r="C105" s="35"/>
      <c r="D105" s="35"/>
      <c r="E105" s="36"/>
      <c r="F105" s="36"/>
      <c r="G105" s="37"/>
      <c r="H105" s="37"/>
      <c r="I105" s="37"/>
      <c r="J105" s="48">
        <f t="shared" si="6"/>
        <v>0</v>
      </c>
    </row>
    <row r="106" spans="1:10" x14ac:dyDescent="0.25">
      <c r="A106" s="8">
        <f t="shared" si="3"/>
        <v>103</v>
      </c>
      <c r="B106" s="36"/>
      <c r="C106" s="35"/>
      <c r="D106" s="35"/>
      <c r="E106" s="36"/>
      <c r="F106" s="36"/>
      <c r="G106" s="37"/>
      <c r="H106" s="37"/>
      <c r="I106" s="37"/>
      <c r="J106" s="48">
        <f t="shared" si="6"/>
        <v>0</v>
      </c>
    </row>
    <row r="107" spans="1:10" x14ac:dyDescent="0.25">
      <c r="A107" s="8">
        <f t="shared" si="5"/>
        <v>104</v>
      </c>
      <c r="B107" s="36"/>
      <c r="C107" s="35"/>
      <c r="D107" s="35"/>
      <c r="E107" s="36"/>
      <c r="F107" s="36"/>
      <c r="G107" s="37"/>
      <c r="H107" s="37"/>
      <c r="I107" s="37"/>
      <c r="J107" s="48">
        <f t="shared" si="6"/>
        <v>0</v>
      </c>
    </row>
    <row r="108" spans="1:10" ht="15.75" x14ac:dyDescent="0.25">
      <c r="A108"/>
      <c r="B108" s="40"/>
      <c r="C108" s="40"/>
      <c r="D108" s="40"/>
      <c r="E108" s="40"/>
      <c r="F108" s="40"/>
      <c r="G108" s="46"/>
      <c r="H108" s="46"/>
      <c r="I108" s="46"/>
      <c r="J108" s="46"/>
    </row>
    <row r="109" spans="1:10" ht="21" x14ac:dyDescent="0.35">
      <c r="A109" s="57" t="s">
        <v>50</v>
      </c>
      <c r="B109" s="58"/>
      <c r="C109" s="58"/>
      <c r="D109" s="43" t="s">
        <v>48</v>
      </c>
      <c r="E109" s="44" t="s">
        <v>46</v>
      </c>
      <c r="F109" s="44"/>
      <c r="G109" s="39"/>
      <c r="H109" s="39"/>
      <c r="I109" s="39"/>
      <c r="J109" s="39"/>
    </row>
    <row r="110" spans="1:10" ht="15.75" x14ac:dyDescent="0.25">
      <c r="A110"/>
      <c r="B110" s="40"/>
      <c r="C110" s="40"/>
      <c r="D110" s="40"/>
      <c r="E110" s="40"/>
      <c r="F110" s="40"/>
      <c r="G110" s="46"/>
      <c r="H110" s="46"/>
      <c r="I110" s="46"/>
      <c r="J110" s="46"/>
    </row>
    <row r="112" spans="1:10" ht="15.75" x14ac:dyDescent="0.25">
      <c r="A112"/>
      <c r="B112" s="40"/>
      <c r="C112" s="40"/>
      <c r="D112" s="40"/>
      <c r="E112" s="40"/>
      <c r="F112" s="40"/>
      <c r="G112" s="46"/>
      <c r="H112" s="46"/>
      <c r="I112" s="46"/>
      <c r="J112" s="46"/>
    </row>
    <row r="113" spans="1:10" ht="15.75" x14ac:dyDescent="0.25">
      <c r="A113"/>
      <c r="B113" s="40"/>
      <c r="C113" s="40"/>
      <c r="D113" s="40"/>
      <c r="E113" s="40"/>
      <c r="F113" s="40"/>
      <c r="G113" s="46"/>
      <c r="H113" s="46"/>
      <c r="I113" s="46"/>
      <c r="J113" s="46"/>
    </row>
  </sheetData>
  <sheetProtection selectLockedCells="1" sort="0" autoFilter="0"/>
  <autoFilter ref="A3:J47"/>
  <mergeCells count="5">
    <mergeCell ref="C2:D2"/>
    <mergeCell ref="A2:B2"/>
    <mergeCell ref="A1:B1"/>
    <mergeCell ref="C1:F1"/>
    <mergeCell ref="A109:C109"/>
  </mergeCells>
  <phoneticPr fontId="4" type="noConversion"/>
  <conditionalFormatting sqref="D114:D1048576 D3">
    <cfRule type="duplicateValues" dxfId="158" priority="175"/>
    <cfRule type="duplicateValues" dxfId="157" priority="176"/>
  </conditionalFormatting>
  <conditionalFormatting sqref="D10:D11 D7:D8 D13:D35">
    <cfRule type="duplicateValues" dxfId="156" priority="59"/>
    <cfRule type="duplicateValues" dxfId="155" priority="60"/>
  </conditionalFormatting>
  <conditionalFormatting sqref="D23">
    <cfRule type="duplicateValues" dxfId="154" priority="57"/>
    <cfRule type="duplicateValues" dxfId="153" priority="58"/>
  </conditionalFormatting>
  <conditionalFormatting sqref="D24">
    <cfRule type="duplicateValues" dxfId="152" priority="55"/>
    <cfRule type="duplicateValues" dxfId="151" priority="56"/>
  </conditionalFormatting>
  <conditionalFormatting sqref="D29">
    <cfRule type="duplicateValues" dxfId="150" priority="53"/>
    <cfRule type="duplicateValues" dxfId="149" priority="54"/>
  </conditionalFormatting>
  <conditionalFormatting sqref="D28">
    <cfRule type="duplicateValues" dxfId="148" priority="61"/>
    <cfRule type="duplicateValues" dxfId="147" priority="62"/>
  </conditionalFormatting>
  <conditionalFormatting sqref="D30">
    <cfRule type="duplicateValues" dxfId="146" priority="51"/>
    <cfRule type="duplicateValues" dxfId="145" priority="52"/>
  </conditionalFormatting>
  <conditionalFormatting sqref="D28">
    <cfRule type="duplicateValues" dxfId="144" priority="47"/>
    <cfRule type="duplicateValues" dxfId="143" priority="48"/>
  </conditionalFormatting>
  <conditionalFormatting sqref="D27">
    <cfRule type="duplicateValues" dxfId="142" priority="49"/>
    <cfRule type="duplicateValues" dxfId="141" priority="50"/>
  </conditionalFormatting>
  <conditionalFormatting sqref="D29">
    <cfRule type="duplicateValues" dxfId="140" priority="45"/>
    <cfRule type="duplicateValues" dxfId="139" priority="46"/>
  </conditionalFormatting>
  <conditionalFormatting sqref="D23">
    <cfRule type="duplicateValues" dxfId="138" priority="41"/>
    <cfRule type="duplicateValues" dxfId="137" priority="42"/>
  </conditionalFormatting>
  <conditionalFormatting sqref="D28">
    <cfRule type="duplicateValues" dxfId="136" priority="39"/>
    <cfRule type="duplicateValues" dxfId="135" priority="40"/>
  </conditionalFormatting>
  <conditionalFormatting sqref="D27">
    <cfRule type="duplicateValues" dxfId="134" priority="43"/>
    <cfRule type="duplicateValues" dxfId="133" priority="44"/>
  </conditionalFormatting>
  <conditionalFormatting sqref="D29">
    <cfRule type="duplicateValues" dxfId="132" priority="37"/>
    <cfRule type="duplicateValues" dxfId="131" priority="38"/>
  </conditionalFormatting>
  <conditionalFormatting sqref="D27">
    <cfRule type="duplicateValues" dxfId="130" priority="33"/>
    <cfRule type="duplicateValues" dxfId="129" priority="34"/>
  </conditionalFormatting>
  <conditionalFormatting sqref="D26">
    <cfRule type="duplicateValues" dxfId="128" priority="35"/>
    <cfRule type="duplicateValues" dxfId="127" priority="36"/>
  </conditionalFormatting>
  <conditionalFormatting sqref="D28">
    <cfRule type="duplicateValues" dxfId="126" priority="31"/>
    <cfRule type="duplicateValues" dxfId="125" priority="32"/>
  </conditionalFormatting>
  <conditionalFormatting sqref="D42:D43 D36:D40 D45:D49">
    <cfRule type="duplicateValues" dxfId="124" priority="29"/>
    <cfRule type="duplicateValues" dxfId="123" priority="30"/>
  </conditionalFormatting>
  <conditionalFormatting sqref="D4:D6">
    <cfRule type="duplicateValues" dxfId="122" priority="25"/>
    <cfRule type="duplicateValues" dxfId="121" priority="26"/>
  </conditionalFormatting>
  <conditionalFormatting sqref="D54:D59">
    <cfRule type="duplicateValues" dxfId="120" priority="23"/>
    <cfRule type="duplicateValues" dxfId="119" priority="24"/>
  </conditionalFormatting>
  <conditionalFormatting sqref="D54">
    <cfRule type="duplicateValues" dxfId="118" priority="21"/>
    <cfRule type="duplicateValues" dxfId="117" priority="22"/>
  </conditionalFormatting>
  <conditionalFormatting sqref="D66:D67 D60:D64 D69:D73">
    <cfRule type="duplicateValues" dxfId="116" priority="19"/>
    <cfRule type="duplicateValues" dxfId="115" priority="20"/>
  </conditionalFormatting>
  <conditionalFormatting sqref="D74:D77">
    <cfRule type="duplicateValues" dxfId="114" priority="17"/>
    <cfRule type="duplicateValues" dxfId="113" priority="18"/>
  </conditionalFormatting>
  <conditionalFormatting sqref="D78:D83">
    <cfRule type="duplicateValues" dxfId="112" priority="15"/>
    <cfRule type="duplicateValues" dxfId="111" priority="16"/>
  </conditionalFormatting>
  <conditionalFormatting sqref="D78">
    <cfRule type="duplicateValues" dxfId="110" priority="13"/>
    <cfRule type="duplicateValues" dxfId="109" priority="14"/>
  </conditionalFormatting>
  <conditionalFormatting sqref="D90:D91 D84:D88 D93:D97">
    <cfRule type="duplicateValues" dxfId="108" priority="11"/>
    <cfRule type="duplicateValues" dxfId="107" priority="12"/>
  </conditionalFormatting>
  <conditionalFormatting sqref="D98:D101">
    <cfRule type="duplicateValues" dxfId="106" priority="9"/>
    <cfRule type="duplicateValues" dxfId="105" priority="10"/>
  </conditionalFormatting>
  <conditionalFormatting sqref="D102:D103">
    <cfRule type="duplicateValues" dxfId="104" priority="7"/>
    <cfRule type="duplicateValues" dxfId="103" priority="8"/>
  </conditionalFormatting>
  <conditionalFormatting sqref="D104:D105">
    <cfRule type="duplicateValues" dxfId="102" priority="5"/>
    <cfRule type="duplicateValues" dxfId="101" priority="6"/>
  </conditionalFormatting>
  <conditionalFormatting sqref="D106:D107">
    <cfRule type="duplicateValues" dxfId="100" priority="3"/>
    <cfRule type="duplicateValues" dxfId="99" priority="4"/>
  </conditionalFormatting>
  <conditionalFormatting sqref="D50:D53">
    <cfRule type="duplicateValues" dxfId="98" priority="179"/>
    <cfRule type="duplicateValues" dxfId="97" priority="180"/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6"/>
  <sheetViews>
    <sheetView topLeftCell="A92" workbookViewId="0">
      <selection activeCell="F107" sqref="F107"/>
    </sheetView>
  </sheetViews>
  <sheetFormatPr defaultColWidth="8.875" defaultRowHeight="18.75" x14ac:dyDescent="0.3"/>
  <cols>
    <col min="1" max="1" width="6.875" style="25" customWidth="1"/>
    <col min="2" max="2" width="23.625" style="3" bestFit="1" customWidth="1"/>
    <col min="3" max="3" width="9.125" style="25" bestFit="1" customWidth="1"/>
    <col min="4" max="4" width="6.625" style="25" bestFit="1" customWidth="1"/>
    <col min="5" max="5" width="8.875" style="25"/>
    <col min="6" max="7" width="8.875" style="16"/>
  </cols>
  <sheetData>
    <row r="1" spans="1:7" x14ac:dyDescent="0.3">
      <c r="A1" s="59" t="str">
        <f>'Results p1'!F1</f>
        <v>[EVENT NUMBER]</v>
      </c>
      <c r="B1" s="59"/>
    </row>
    <row r="2" spans="1:7" s="10" customFormat="1" x14ac:dyDescent="0.3">
      <c r="A2" s="26" t="s">
        <v>9</v>
      </c>
      <c r="B2" s="11" t="s">
        <v>3</v>
      </c>
      <c r="C2" s="28" t="s">
        <v>0</v>
      </c>
      <c r="D2" s="28" t="s">
        <v>7</v>
      </c>
      <c r="E2" s="28" t="s">
        <v>8</v>
      </c>
      <c r="F2" s="28" t="s">
        <v>12</v>
      </c>
      <c r="G2" s="28" t="s">
        <v>13</v>
      </c>
    </row>
    <row r="3" spans="1:7" x14ac:dyDescent="0.3">
      <c r="A3" s="27">
        <f>INDEX('Enter Dog Info'!A:I,4,1)</f>
        <v>1</v>
      </c>
      <c r="B3" s="14" t="str">
        <f>INDEX('Enter Dog Info'!B:J,4,1)</f>
        <v>Afghan Hound</v>
      </c>
      <c r="C3" s="27" t="str">
        <f>INDEX('Enter Dog Info'!C:K,4,1)</f>
        <v>Bobby</v>
      </c>
      <c r="D3" s="27" t="str">
        <f>INDEX('Enter Dog Info'!D:L,4,3)</f>
        <v>Female</v>
      </c>
      <c r="E3" s="29"/>
      <c r="F3" s="30"/>
      <c r="G3" s="30"/>
    </row>
    <row r="4" spans="1:7" x14ac:dyDescent="0.3">
      <c r="A4" s="27">
        <f>INDEX('Enter Dog Info'!A:I,5,1)</f>
        <v>2</v>
      </c>
      <c r="B4" s="14" t="str">
        <f>INDEX('Enter Dog Info'!B:J,5,1)</f>
        <v>Cavalier King Charles Spaniel</v>
      </c>
      <c r="C4" s="27" t="str">
        <f>INDEX('Enter Dog Info'!C:K,5,1)</f>
        <v>Susan</v>
      </c>
      <c r="D4" s="27" t="str">
        <f>INDEX('Enter Dog Info'!D:L,5,3)</f>
        <v>Female</v>
      </c>
      <c r="E4" s="29"/>
      <c r="F4" s="30"/>
      <c r="G4" s="30"/>
    </row>
    <row r="5" spans="1:7" x14ac:dyDescent="0.3">
      <c r="A5" s="27">
        <f>INDEX('Enter Dog Info'!A:I,6,1)</f>
        <v>3</v>
      </c>
      <c r="B5" s="14" t="str">
        <f>INDEX('Enter Dog Info'!B:J,6,1)</f>
        <v>Nova Scotia Duck Tolling Retriever</v>
      </c>
      <c r="C5" s="27" t="str">
        <f>INDEX('Enter Dog Info'!C:K,6,1)</f>
        <v>Mike</v>
      </c>
      <c r="D5" s="27" t="str">
        <f>INDEX('Enter Dog Info'!D:L,6,3)</f>
        <v>Male</v>
      </c>
      <c r="E5" s="29"/>
      <c r="F5" s="30"/>
      <c r="G5" s="30"/>
    </row>
    <row r="6" spans="1:7" x14ac:dyDescent="0.3">
      <c r="A6" s="27">
        <f>INDEX('Enter Dog Info'!A:I,7,1)</f>
        <v>4</v>
      </c>
      <c r="B6" s="14">
        <f>INDEX('Enter Dog Info'!B:J,7,1)</f>
        <v>0</v>
      </c>
      <c r="C6" s="27">
        <f>INDEX('Enter Dog Info'!C:K,7,1)</f>
        <v>0</v>
      </c>
      <c r="D6" s="27">
        <f>INDEX('Enter Dog Info'!D:L,7,3)</f>
        <v>0</v>
      </c>
      <c r="E6" s="29"/>
      <c r="F6" s="30"/>
      <c r="G6" s="30"/>
    </row>
    <row r="7" spans="1:7" x14ac:dyDescent="0.3">
      <c r="A7" s="27">
        <f>INDEX('Enter Dog Info'!A:I,8,1)</f>
        <v>5</v>
      </c>
      <c r="B7" s="14">
        <f>INDEX('Enter Dog Info'!B:J,8,1)</f>
        <v>0</v>
      </c>
      <c r="C7" s="27">
        <f>INDEX('Enter Dog Info'!C:K,8,1)</f>
        <v>0</v>
      </c>
      <c r="D7" s="27">
        <f>INDEX('Enter Dog Info'!D:L,8,3)</f>
        <v>0</v>
      </c>
      <c r="E7" s="29"/>
      <c r="F7" s="30"/>
      <c r="G7" s="30"/>
    </row>
    <row r="8" spans="1:7" x14ac:dyDescent="0.3">
      <c r="A8" s="27">
        <f>INDEX('Enter Dog Info'!A:I,9,1)</f>
        <v>6</v>
      </c>
      <c r="B8" s="14">
        <f>INDEX('Enter Dog Info'!B:J,9,1)</f>
        <v>0</v>
      </c>
      <c r="C8" s="27">
        <f>INDEX('Enter Dog Info'!C:K,9,1)</f>
        <v>0</v>
      </c>
      <c r="D8" s="27">
        <f>INDEX('Enter Dog Info'!D:L,9,3)</f>
        <v>0</v>
      </c>
      <c r="E8" s="29"/>
      <c r="F8" s="30"/>
      <c r="G8" s="30"/>
    </row>
    <row r="9" spans="1:7" x14ac:dyDescent="0.3">
      <c r="A9" s="27">
        <f>INDEX('Enter Dog Info'!A:I,10,1)</f>
        <v>7</v>
      </c>
      <c r="B9" s="14">
        <f>INDEX('Enter Dog Info'!B:J,10,1)</f>
        <v>0</v>
      </c>
      <c r="C9" s="27">
        <f>INDEX('Enter Dog Info'!C:K,10,1)</f>
        <v>0</v>
      </c>
      <c r="D9" s="27">
        <f>INDEX('Enter Dog Info'!D:L,10,3)</f>
        <v>0</v>
      </c>
      <c r="E9" s="29"/>
      <c r="F9" s="30"/>
      <c r="G9" s="30"/>
    </row>
    <row r="10" spans="1:7" x14ac:dyDescent="0.3">
      <c r="A10" s="27">
        <f>INDEX('Enter Dog Info'!A:I,11,1)</f>
        <v>8</v>
      </c>
      <c r="B10" s="14">
        <f>INDEX('Enter Dog Info'!B:J,11,1)</f>
        <v>0</v>
      </c>
      <c r="C10" s="27">
        <f>INDEX('Enter Dog Info'!C:K,11,1)</f>
        <v>0</v>
      </c>
      <c r="D10" s="27">
        <f>INDEX('Enter Dog Info'!D:L,11,3)</f>
        <v>0</v>
      </c>
      <c r="E10" s="29"/>
      <c r="F10" s="30"/>
      <c r="G10" s="30"/>
    </row>
    <row r="11" spans="1:7" x14ac:dyDescent="0.3">
      <c r="A11" s="27">
        <f>INDEX('Enter Dog Info'!A:I,12,1)</f>
        <v>9</v>
      </c>
      <c r="B11" s="14">
        <f>INDEX('Enter Dog Info'!B:J,12,1)</f>
        <v>0</v>
      </c>
      <c r="C11" s="27">
        <f>INDEX('Enter Dog Info'!C:K,12,1)</f>
        <v>0</v>
      </c>
      <c r="D11" s="27">
        <f>INDEX('Enter Dog Info'!D:L,12,3)</f>
        <v>0</v>
      </c>
      <c r="E11" s="29"/>
      <c r="F11" s="30"/>
      <c r="G11" s="30"/>
    </row>
    <row r="12" spans="1:7" x14ac:dyDescent="0.3">
      <c r="A12" s="27">
        <f>INDEX('Enter Dog Info'!A:I,13,1)</f>
        <v>10</v>
      </c>
      <c r="B12" s="14">
        <f>INDEX('Enter Dog Info'!B:J,13,1)</f>
        <v>0</v>
      </c>
      <c r="C12" s="27">
        <f>INDEX('Enter Dog Info'!C:K,13,1)</f>
        <v>0</v>
      </c>
      <c r="D12" s="27">
        <f>INDEX('Enter Dog Info'!D:L,13,3)</f>
        <v>0</v>
      </c>
      <c r="E12" s="29"/>
      <c r="F12" s="30"/>
      <c r="G12" s="30"/>
    </row>
    <row r="13" spans="1:7" x14ac:dyDescent="0.3">
      <c r="A13" s="27">
        <f>INDEX('Enter Dog Info'!A:I,14,1)</f>
        <v>11</v>
      </c>
      <c r="B13" s="14">
        <f>INDEX('Enter Dog Info'!B:J,14,1)</f>
        <v>0</v>
      </c>
      <c r="C13" s="27">
        <f>INDEX('Enter Dog Info'!C:K,14,1)</f>
        <v>0</v>
      </c>
      <c r="D13" s="27">
        <f>INDEX('Enter Dog Info'!D:L,14,3)</f>
        <v>0</v>
      </c>
      <c r="E13" s="29"/>
      <c r="F13" s="30"/>
      <c r="G13" s="30"/>
    </row>
    <row r="14" spans="1:7" x14ac:dyDescent="0.3">
      <c r="A14" s="27">
        <f>INDEX('Enter Dog Info'!A:I,15,1)</f>
        <v>12</v>
      </c>
      <c r="B14" s="14">
        <f>INDEX('Enter Dog Info'!B:J,15,1)</f>
        <v>0</v>
      </c>
      <c r="C14" s="27">
        <f>INDEX('Enter Dog Info'!C:K,15,1)</f>
        <v>0</v>
      </c>
      <c r="D14" s="27">
        <f>INDEX('Enter Dog Info'!D:L,15,3)</f>
        <v>0</v>
      </c>
      <c r="E14" s="29"/>
      <c r="F14" s="30"/>
      <c r="G14" s="30"/>
    </row>
    <row r="15" spans="1:7" x14ac:dyDescent="0.3">
      <c r="A15" s="27">
        <f>INDEX('Enter Dog Info'!A:I,16,1)</f>
        <v>13</v>
      </c>
      <c r="B15" s="14">
        <f>INDEX('Enter Dog Info'!B:J,16,1)</f>
        <v>0</v>
      </c>
      <c r="C15" s="27">
        <f>INDEX('Enter Dog Info'!C:K,16,1)</f>
        <v>0</v>
      </c>
      <c r="D15" s="27">
        <f>INDEX('Enter Dog Info'!D:L,16,3)</f>
        <v>0</v>
      </c>
      <c r="E15" s="29"/>
      <c r="F15" s="30"/>
      <c r="G15" s="30"/>
    </row>
    <row r="16" spans="1:7" x14ac:dyDescent="0.3">
      <c r="A16" s="27">
        <f>INDEX('Enter Dog Info'!A:I,17,1)</f>
        <v>14</v>
      </c>
      <c r="B16" s="14">
        <f>INDEX('Enter Dog Info'!B:J,17,1)</f>
        <v>0</v>
      </c>
      <c r="C16" s="27">
        <f>INDEX('Enter Dog Info'!C:K,17,1)</f>
        <v>0</v>
      </c>
      <c r="D16" s="27">
        <f>INDEX('Enter Dog Info'!D:L,17,3)</f>
        <v>0</v>
      </c>
      <c r="E16" s="29"/>
      <c r="F16" s="30"/>
      <c r="G16" s="30"/>
    </row>
    <row r="17" spans="1:7" x14ac:dyDescent="0.3">
      <c r="A17" s="27">
        <f>INDEX('Enter Dog Info'!A:I,18,1)</f>
        <v>15</v>
      </c>
      <c r="B17" s="14">
        <f>INDEX('Enter Dog Info'!B:J,18,1)</f>
        <v>0</v>
      </c>
      <c r="C17" s="27">
        <f>INDEX('Enter Dog Info'!C:K,18,1)</f>
        <v>0</v>
      </c>
      <c r="D17" s="27">
        <f>INDEX('Enter Dog Info'!D:L,18,3)</f>
        <v>0</v>
      </c>
      <c r="E17" s="29"/>
      <c r="F17" s="30"/>
      <c r="G17" s="30"/>
    </row>
    <row r="18" spans="1:7" x14ac:dyDescent="0.3">
      <c r="A18" s="27">
        <f>INDEX('Enter Dog Info'!A:I,19,1)</f>
        <v>16</v>
      </c>
      <c r="B18" s="14">
        <f>INDEX('Enter Dog Info'!B:J,19,1)</f>
        <v>0</v>
      </c>
      <c r="C18" s="27">
        <f>INDEX('Enter Dog Info'!C:K,19,1)</f>
        <v>0</v>
      </c>
      <c r="D18" s="27">
        <f>INDEX('Enter Dog Info'!D:L,19,3)</f>
        <v>0</v>
      </c>
      <c r="E18" s="29"/>
      <c r="F18" s="30"/>
      <c r="G18" s="30"/>
    </row>
    <row r="19" spans="1:7" x14ac:dyDescent="0.3">
      <c r="A19" s="27">
        <f>INDEX('Enter Dog Info'!A:I,20,1)</f>
        <v>17</v>
      </c>
      <c r="B19" s="14">
        <f>INDEX('Enter Dog Info'!B:J,20,1)</f>
        <v>0</v>
      </c>
      <c r="C19" s="27">
        <f>INDEX('Enter Dog Info'!C:K,20,1)</f>
        <v>0</v>
      </c>
      <c r="D19" s="27">
        <f>INDEX('Enter Dog Info'!D:L,20,3)</f>
        <v>0</v>
      </c>
      <c r="E19" s="29"/>
      <c r="F19" s="30"/>
      <c r="G19" s="30"/>
    </row>
    <row r="20" spans="1:7" x14ac:dyDescent="0.3">
      <c r="A20" s="27">
        <f>INDEX('Enter Dog Info'!A:I,21,1)</f>
        <v>18</v>
      </c>
      <c r="B20" s="14">
        <f>INDEX('Enter Dog Info'!B:J,21,1)</f>
        <v>0</v>
      </c>
      <c r="C20" s="27">
        <f>INDEX('Enter Dog Info'!C:K,21,1)</f>
        <v>0</v>
      </c>
      <c r="D20" s="27">
        <f>INDEX('Enter Dog Info'!D:L,21,3)</f>
        <v>0</v>
      </c>
      <c r="E20" s="29"/>
      <c r="F20" s="30"/>
      <c r="G20" s="30"/>
    </row>
    <row r="21" spans="1:7" x14ac:dyDescent="0.3">
      <c r="A21" s="27">
        <f>INDEX('Enter Dog Info'!A:I,22,1)</f>
        <v>19</v>
      </c>
      <c r="B21" s="14">
        <f>INDEX('Enter Dog Info'!B:J,22,1)</f>
        <v>0</v>
      </c>
      <c r="C21" s="27">
        <f>INDEX('Enter Dog Info'!C:K,22,1)</f>
        <v>0</v>
      </c>
      <c r="D21" s="27">
        <f>INDEX('Enter Dog Info'!D:L,22,3)</f>
        <v>0</v>
      </c>
      <c r="E21" s="29"/>
      <c r="F21" s="30"/>
      <c r="G21" s="30"/>
    </row>
    <row r="22" spans="1:7" x14ac:dyDescent="0.3">
      <c r="A22" s="27">
        <f>INDEX('Enter Dog Info'!A:I,23,1)</f>
        <v>20</v>
      </c>
      <c r="B22" s="14">
        <f>INDEX('Enter Dog Info'!B:J,23,1)</f>
        <v>0</v>
      </c>
      <c r="C22" s="27">
        <f>INDEX('Enter Dog Info'!C:K,23,1)</f>
        <v>0</v>
      </c>
      <c r="D22" s="27">
        <f>INDEX('Enter Dog Info'!D:L,23,3)</f>
        <v>0</v>
      </c>
      <c r="E22" s="29"/>
      <c r="F22" s="30"/>
      <c r="G22" s="30"/>
    </row>
    <row r="23" spans="1:7" x14ac:dyDescent="0.3">
      <c r="A23" s="27">
        <f>INDEX('Enter Dog Info'!A:I,24,1)</f>
        <v>21</v>
      </c>
      <c r="B23" s="14">
        <f>INDEX('Enter Dog Info'!B:J,24,1)</f>
        <v>0</v>
      </c>
      <c r="C23" s="27">
        <f>INDEX('Enter Dog Info'!C:K,24,1)</f>
        <v>0</v>
      </c>
      <c r="D23" s="27">
        <f>INDEX('Enter Dog Info'!D:L,24,3)</f>
        <v>0</v>
      </c>
      <c r="E23" s="29"/>
      <c r="F23" s="30"/>
      <c r="G23" s="30"/>
    </row>
    <row r="24" spans="1:7" x14ac:dyDescent="0.3">
      <c r="A24" s="27">
        <f>INDEX('Enter Dog Info'!A:I,25,1)</f>
        <v>22</v>
      </c>
      <c r="B24" s="14">
        <f>INDEX('Enter Dog Info'!B:J,25,1)</f>
        <v>0</v>
      </c>
      <c r="C24" s="27">
        <f>INDEX('Enter Dog Info'!C:K,25,1)</f>
        <v>0</v>
      </c>
      <c r="D24" s="27">
        <f>INDEX('Enter Dog Info'!D:L,25,3)</f>
        <v>0</v>
      </c>
      <c r="E24" s="29"/>
      <c r="F24" s="30"/>
      <c r="G24" s="30"/>
    </row>
    <row r="25" spans="1:7" x14ac:dyDescent="0.3">
      <c r="A25" s="27">
        <f>INDEX('Enter Dog Info'!A:I,26,1)</f>
        <v>23</v>
      </c>
      <c r="B25" s="14">
        <f>INDEX('Enter Dog Info'!B:J,26,1)</f>
        <v>0</v>
      </c>
      <c r="C25" s="27">
        <f>INDEX('Enter Dog Info'!C:K,26,1)</f>
        <v>0</v>
      </c>
      <c r="D25" s="27">
        <f>INDEX('Enter Dog Info'!D:L,26,3)</f>
        <v>0</v>
      </c>
      <c r="E25" s="29"/>
      <c r="F25" s="30"/>
      <c r="G25" s="30"/>
    </row>
    <row r="26" spans="1:7" x14ac:dyDescent="0.3">
      <c r="A26" s="27">
        <f>INDEX('Enter Dog Info'!A:I,27,1)</f>
        <v>24</v>
      </c>
      <c r="B26" s="14">
        <f>INDEX('Enter Dog Info'!B:J,27,1)</f>
        <v>0</v>
      </c>
      <c r="C26" s="27">
        <f>INDEX('Enter Dog Info'!C:K,27,1)</f>
        <v>0</v>
      </c>
      <c r="D26" s="27">
        <f>INDEX('Enter Dog Info'!D:L,27,3)</f>
        <v>0</v>
      </c>
      <c r="E26" s="29"/>
      <c r="F26" s="30"/>
      <c r="G26" s="30"/>
    </row>
    <row r="27" spans="1:7" x14ac:dyDescent="0.3">
      <c r="A27" s="27">
        <f>INDEX('Enter Dog Info'!A:I,28,1)</f>
        <v>25</v>
      </c>
      <c r="B27" s="14">
        <f>INDEX('Enter Dog Info'!B:J,28,1)</f>
        <v>0</v>
      </c>
      <c r="C27" s="27">
        <f>INDEX('Enter Dog Info'!C:K,28,1)</f>
        <v>0</v>
      </c>
      <c r="D27" s="27">
        <f>INDEX('Enter Dog Info'!D:L,28,3)</f>
        <v>0</v>
      </c>
      <c r="E27" s="29"/>
      <c r="F27" s="30"/>
      <c r="G27" s="30"/>
    </row>
    <row r="28" spans="1:7" x14ac:dyDescent="0.3">
      <c r="A28" s="27">
        <f>INDEX('Enter Dog Info'!A:I,29,1)</f>
        <v>26</v>
      </c>
      <c r="B28" s="14">
        <f>INDEX('Enter Dog Info'!B:J,29,1)</f>
        <v>0</v>
      </c>
      <c r="C28" s="27">
        <f>INDEX('Enter Dog Info'!C:K,29,1)</f>
        <v>0</v>
      </c>
      <c r="D28" s="27">
        <f>INDEX('Enter Dog Info'!D:L,29,3)</f>
        <v>0</v>
      </c>
      <c r="E28" s="29"/>
      <c r="F28" s="30"/>
      <c r="G28" s="30"/>
    </row>
    <row r="29" spans="1:7" x14ac:dyDescent="0.3">
      <c r="A29" s="27">
        <f>INDEX('Enter Dog Info'!A:I,30,1)</f>
        <v>27</v>
      </c>
      <c r="B29" s="14">
        <f>INDEX('Enter Dog Info'!B:J,30,1)</f>
        <v>0</v>
      </c>
      <c r="C29" s="27">
        <f>INDEX('Enter Dog Info'!C:K,30,1)</f>
        <v>0</v>
      </c>
      <c r="D29" s="27">
        <f>INDEX('Enter Dog Info'!D:L,30,3)</f>
        <v>0</v>
      </c>
      <c r="E29" s="29"/>
      <c r="F29" s="30"/>
      <c r="G29" s="30"/>
    </row>
    <row r="30" spans="1:7" x14ac:dyDescent="0.3">
      <c r="A30" s="27">
        <f>INDEX('Enter Dog Info'!A:I,31,1)</f>
        <v>28</v>
      </c>
      <c r="B30" s="14">
        <f>INDEX('Enter Dog Info'!B:J,31,1)</f>
        <v>0</v>
      </c>
      <c r="C30" s="27">
        <f>INDEX('Enter Dog Info'!C:K,31,1)</f>
        <v>0</v>
      </c>
      <c r="D30" s="27">
        <f>INDEX('Enter Dog Info'!D:L,31,3)</f>
        <v>0</v>
      </c>
      <c r="E30" s="29"/>
      <c r="F30" s="30"/>
      <c r="G30" s="30"/>
    </row>
    <row r="31" spans="1:7" x14ac:dyDescent="0.3">
      <c r="A31" s="27">
        <f>INDEX('Enter Dog Info'!A:I,32,1)</f>
        <v>29</v>
      </c>
      <c r="B31" s="14">
        <f>INDEX('Enter Dog Info'!B:J,32,1)</f>
        <v>0</v>
      </c>
      <c r="C31" s="27">
        <f>INDEX('Enter Dog Info'!C:K,32,1)</f>
        <v>0</v>
      </c>
      <c r="D31" s="27">
        <f>INDEX('Enter Dog Info'!D:L,32,3)</f>
        <v>0</v>
      </c>
      <c r="E31" s="29"/>
      <c r="F31" s="30"/>
      <c r="G31" s="30"/>
    </row>
    <row r="32" spans="1:7" x14ac:dyDescent="0.3">
      <c r="A32" s="27">
        <f>INDEX('Enter Dog Info'!A:I,33,1)</f>
        <v>30</v>
      </c>
      <c r="B32" s="14">
        <f>INDEX('Enter Dog Info'!B:J,33,1)</f>
        <v>0</v>
      </c>
      <c r="C32" s="27">
        <f>INDEX('Enter Dog Info'!C:K,33,1)</f>
        <v>0</v>
      </c>
      <c r="D32" s="27">
        <f>INDEX('Enter Dog Info'!D:L,33,3)</f>
        <v>0</v>
      </c>
      <c r="E32" s="29"/>
      <c r="F32" s="30"/>
      <c r="G32" s="30"/>
    </row>
    <row r="33" spans="1:7" x14ac:dyDescent="0.3">
      <c r="A33" s="27">
        <f>INDEX('Enter Dog Info'!A:I,34,1)</f>
        <v>31</v>
      </c>
      <c r="B33" s="14">
        <f>INDEX('Enter Dog Info'!B:J,34,1)</f>
        <v>0</v>
      </c>
      <c r="C33" s="27">
        <f>INDEX('Enter Dog Info'!C:K,34,1)</f>
        <v>0</v>
      </c>
      <c r="D33" s="27">
        <f>INDEX('Enter Dog Info'!D:L,34,3)</f>
        <v>0</v>
      </c>
      <c r="E33" s="29"/>
      <c r="F33" s="30"/>
      <c r="G33" s="30"/>
    </row>
    <row r="34" spans="1:7" x14ac:dyDescent="0.3">
      <c r="A34" s="27">
        <f>INDEX('Enter Dog Info'!A:I,35,1)</f>
        <v>32</v>
      </c>
      <c r="B34" s="14">
        <f>INDEX('Enter Dog Info'!B:J,35,1)</f>
        <v>0</v>
      </c>
      <c r="C34" s="27">
        <f>INDEX('Enter Dog Info'!C:K,35,1)</f>
        <v>0</v>
      </c>
      <c r="D34" s="27">
        <f>INDEX('Enter Dog Info'!D:L,35,3)</f>
        <v>0</v>
      </c>
      <c r="E34" s="29"/>
      <c r="F34" s="30"/>
      <c r="G34" s="30"/>
    </row>
    <row r="35" spans="1:7" x14ac:dyDescent="0.3">
      <c r="A35" s="27">
        <f>INDEX('Enter Dog Info'!A:I,36,1)</f>
        <v>33</v>
      </c>
      <c r="B35" s="14">
        <f>INDEX('Enter Dog Info'!B:J,36,1)</f>
        <v>0</v>
      </c>
      <c r="C35" s="27">
        <f>INDEX('Enter Dog Info'!C:K,36,1)</f>
        <v>0</v>
      </c>
      <c r="D35" s="27">
        <f>INDEX('Enter Dog Info'!D:L,36,3)</f>
        <v>0</v>
      </c>
      <c r="E35" s="29"/>
      <c r="F35" s="30"/>
      <c r="G35" s="30"/>
    </row>
    <row r="36" spans="1:7" x14ac:dyDescent="0.3">
      <c r="A36" s="27">
        <f>INDEX('Enter Dog Info'!A:I,37,1)</f>
        <v>34</v>
      </c>
      <c r="B36" s="14">
        <f>INDEX('Enter Dog Info'!B:J,37,1)</f>
        <v>0</v>
      </c>
      <c r="C36" s="27">
        <f>INDEX('Enter Dog Info'!C:K,37,1)</f>
        <v>0</v>
      </c>
      <c r="D36" s="27">
        <f>INDEX('Enter Dog Info'!D:L,37,3)</f>
        <v>0</v>
      </c>
      <c r="E36" s="29"/>
      <c r="F36" s="30"/>
      <c r="G36" s="30"/>
    </row>
    <row r="37" spans="1:7" x14ac:dyDescent="0.3">
      <c r="A37" s="27">
        <f>INDEX('Enter Dog Info'!A:I,38,1)</f>
        <v>35</v>
      </c>
      <c r="B37" s="14">
        <f>INDEX('Enter Dog Info'!B:J,38,1)</f>
        <v>0</v>
      </c>
      <c r="C37" s="27">
        <f>INDEX('Enter Dog Info'!C:K,38,1)</f>
        <v>0</v>
      </c>
      <c r="D37" s="27">
        <f>INDEX('Enter Dog Info'!D:L,38,3)</f>
        <v>0</v>
      </c>
      <c r="E37" s="29"/>
      <c r="F37" s="30"/>
      <c r="G37" s="30"/>
    </row>
    <row r="38" spans="1:7" x14ac:dyDescent="0.3">
      <c r="A38" s="27">
        <f>INDEX('Enter Dog Info'!A:I,39,1)</f>
        <v>36</v>
      </c>
      <c r="B38" s="14">
        <f>INDEX('Enter Dog Info'!B:J,39,1)</f>
        <v>0</v>
      </c>
      <c r="C38" s="27">
        <f>INDEX('Enter Dog Info'!C:K,39,1)</f>
        <v>0</v>
      </c>
      <c r="D38" s="27">
        <f>INDEX('Enter Dog Info'!D:L,39,3)</f>
        <v>0</v>
      </c>
      <c r="E38" s="29"/>
      <c r="F38" s="30"/>
      <c r="G38" s="30"/>
    </row>
    <row r="39" spans="1:7" x14ac:dyDescent="0.3">
      <c r="A39" s="27">
        <f>INDEX('Enter Dog Info'!A:I,40,1)</f>
        <v>37</v>
      </c>
      <c r="B39" s="14">
        <f>INDEX('Enter Dog Info'!B:J,40,1)</f>
        <v>0</v>
      </c>
      <c r="C39" s="27">
        <f>INDEX('Enter Dog Info'!C:K,40,1)</f>
        <v>0</v>
      </c>
      <c r="D39" s="27">
        <f>INDEX('Enter Dog Info'!D:L,40,3)</f>
        <v>0</v>
      </c>
      <c r="E39" s="29"/>
      <c r="F39" s="30"/>
      <c r="G39" s="30"/>
    </row>
    <row r="40" spans="1:7" x14ac:dyDescent="0.3">
      <c r="A40" s="27">
        <f>INDEX('Enter Dog Info'!A:I,41,1)</f>
        <v>38</v>
      </c>
      <c r="B40" s="14">
        <f>INDEX('Enter Dog Info'!B:J,41,1)</f>
        <v>0</v>
      </c>
      <c r="C40" s="27">
        <f>INDEX('Enter Dog Info'!C:K,41,1)</f>
        <v>0</v>
      </c>
      <c r="D40" s="27">
        <f>INDEX('Enter Dog Info'!D:L,41,3)</f>
        <v>0</v>
      </c>
      <c r="E40" s="29"/>
      <c r="F40" s="30"/>
      <c r="G40" s="30"/>
    </row>
    <row r="41" spans="1:7" x14ac:dyDescent="0.3">
      <c r="A41" s="27">
        <f>INDEX('Enter Dog Info'!A:I,42,1)</f>
        <v>39</v>
      </c>
      <c r="B41" s="14">
        <f>INDEX('Enter Dog Info'!B:J,42,1)</f>
        <v>0</v>
      </c>
      <c r="C41" s="27">
        <f>INDEX('Enter Dog Info'!C:K,42,1)</f>
        <v>0</v>
      </c>
      <c r="D41" s="27">
        <f>INDEX('Enter Dog Info'!D:L,42,3)</f>
        <v>0</v>
      </c>
      <c r="E41" s="29"/>
      <c r="F41" s="30"/>
      <c r="G41" s="30"/>
    </row>
    <row r="42" spans="1:7" x14ac:dyDescent="0.3">
      <c r="A42" s="27">
        <f>INDEX('Enter Dog Info'!A:I,43,1)</f>
        <v>40</v>
      </c>
      <c r="B42" s="14">
        <f>INDEX('Enter Dog Info'!B:J,43,1)</f>
        <v>0</v>
      </c>
      <c r="C42" s="27">
        <f>INDEX('Enter Dog Info'!C:K,43,1)</f>
        <v>0</v>
      </c>
      <c r="D42" s="27">
        <f>INDEX('Enter Dog Info'!D:L,43,3)</f>
        <v>0</v>
      </c>
      <c r="E42" s="29"/>
      <c r="F42" s="30"/>
      <c r="G42" s="30"/>
    </row>
    <row r="43" spans="1:7" x14ac:dyDescent="0.3">
      <c r="A43" s="27">
        <f>INDEX('Enter Dog Info'!A:I,44,1)</f>
        <v>41</v>
      </c>
      <c r="B43" s="14">
        <f>INDEX('Enter Dog Info'!B:J,44,1)</f>
        <v>0</v>
      </c>
      <c r="C43" s="27">
        <f>INDEX('Enter Dog Info'!C:K,44,1)</f>
        <v>0</v>
      </c>
      <c r="D43" s="27">
        <f>INDEX('Enter Dog Info'!D:L,44,3)</f>
        <v>0</v>
      </c>
      <c r="E43" s="29"/>
      <c r="F43" s="30"/>
      <c r="G43" s="30"/>
    </row>
    <row r="44" spans="1:7" x14ac:dyDescent="0.3">
      <c r="A44" s="27">
        <f>INDEX('Enter Dog Info'!A:I,45,1)</f>
        <v>42</v>
      </c>
      <c r="B44" s="14">
        <f>INDEX('Enter Dog Info'!B:J,45,1)</f>
        <v>0</v>
      </c>
      <c r="C44" s="27">
        <f>INDEX('Enter Dog Info'!C:K,45,1)</f>
        <v>0</v>
      </c>
      <c r="D44" s="27">
        <f>INDEX('Enter Dog Info'!D:L,45,3)</f>
        <v>0</v>
      </c>
      <c r="E44" s="29"/>
      <c r="F44" s="30"/>
      <c r="G44" s="30"/>
    </row>
    <row r="45" spans="1:7" x14ac:dyDescent="0.3">
      <c r="A45" s="27">
        <f>INDEX('Enter Dog Info'!A:I,46,1)</f>
        <v>43</v>
      </c>
      <c r="B45" s="14">
        <f>INDEX('Enter Dog Info'!B:J,46,1)</f>
        <v>0</v>
      </c>
      <c r="C45" s="27">
        <f>INDEX('Enter Dog Info'!C:K,46,1)</f>
        <v>0</v>
      </c>
      <c r="D45" s="27">
        <f>INDEX('Enter Dog Info'!D:L,46,3)</f>
        <v>0</v>
      </c>
      <c r="E45" s="29"/>
      <c r="F45" s="30"/>
      <c r="G45" s="30"/>
    </row>
    <row r="46" spans="1:7" x14ac:dyDescent="0.3">
      <c r="A46" s="27">
        <f>INDEX('Enter Dog Info'!A:I,47,1)</f>
        <v>44</v>
      </c>
      <c r="B46" s="14">
        <f>INDEX('Enter Dog Info'!B:J,47,1)</f>
        <v>0</v>
      </c>
      <c r="C46" s="27">
        <f>INDEX('Enter Dog Info'!C:K,47,1)</f>
        <v>0</v>
      </c>
      <c r="D46" s="27">
        <f>INDEX('Enter Dog Info'!D:L,47,3)</f>
        <v>0</v>
      </c>
      <c r="E46" s="29"/>
      <c r="F46" s="30"/>
      <c r="G46" s="30"/>
    </row>
    <row r="47" spans="1:7" x14ac:dyDescent="0.3">
      <c r="A47" s="27">
        <f>INDEX('Enter Dog Info'!A:I,48,1)</f>
        <v>45</v>
      </c>
      <c r="B47" s="14">
        <f>INDEX('Enter Dog Info'!B:J,48,1)</f>
        <v>0</v>
      </c>
      <c r="C47" s="27">
        <f>INDEX('Enter Dog Info'!C:K,48,1)</f>
        <v>0</v>
      </c>
      <c r="D47" s="27">
        <f>INDEX('Enter Dog Info'!D:L,48,3)</f>
        <v>0</v>
      </c>
      <c r="E47" s="29"/>
      <c r="F47" s="30"/>
      <c r="G47" s="30"/>
    </row>
    <row r="48" spans="1:7" x14ac:dyDescent="0.3">
      <c r="A48" s="27">
        <f>INDEX('Enter Dog Info'!A:I,49,1)</f>
        <v>46</v>
      </c>
      <c r="B48" s="14">
        <f>INDEX('Enter Dog Info'!B:J,49,1)</f>
        <v>0</v>
      </c>
      <c r="C48" s="27">
        <f>INDEX('Enter Dog Info'!C:K,49,1)</f>
        <v>0</v>
      </c>
      <c r="D48" s="27">
        <f>INDEX('Enter Dog Info'!D:L,49,3)</f>
        <v>0</v>
      </c>
      <c r="E48" s="29"/>
      <c r="F48" s="30"/>
      <c r="G48" s="30"/>
    </row>
    <row r="49" spans="1:7" x14ac:dyDescent="0.3">
      <c r="A49" s="27">
        <f>INDEX('Enter Dog Info'!A:I,50,1)</f>
        <v>47</v>
      </c>
      <c r="B49" s="14">
        <f>INDEX('Enter Dog Info'!B:J,50,1)</f>
        <v>0</v>
      </c>
      <c r="C49" s="27">
        <f>INDEX('Enter Dog Info'!C:K,50,1)</f>
        <v>0</v>
      </c>
      <c r="D49" s="27">
        <f>INDEX('Enter Dog Info'!D:L,50,3)</f>
        <v>0</v>
      </c>
      <c r="E49" s="29"/>
      <c r="F49" s="30"/>
      <c r="G49" s="30"/>
    </row>
    <row r="50" spans="1:7" x14ac:dyDescent="0.3">
      <c r="A50" s="27">
        <f>INDEX('Enter Dog Info'!A:I,51,1)</f>
        <v>48</v>
      </c>
      <c r="B50" s="14">
        <f>INDEX('Enter Dog Info'!B:J,51,1)</f>
        <v>0</v>
      </c>
      <c r="C50" s="27">
        <f>INDEX('Enter Dog Info'!C:K,51,1)</f>
        <v>0</v>
      </c>
      <c r="D50" s="27">
        <f>INDEX('Enter Dog Info'!D:L,51,3)</f>
        <v>0</v>
      </c>
      <c r="E50" s="29"/>
      <c r="F50" s="30"/>
      <c r="G50" s="30"/>
    </row>
    <row r="51" spans="1:7" x14ac:dyDescent="0.3">
      <c r="A51" s="27">
        <f>INDEX('Enter Dog Info'!A:I,52,1)</f>
        <v>49</v>
      </c>
      <c r="B51" s="14">
        <f>INDEX('Enter Dog Info'!B:J,52,1)</f>
        <v>0</v>
      </c>
      <c r="C51" s="27">
        <f>INDEX('Enter Dog Info'!C:K,52,1)</f>
        <v>0</v>
      </c>
      <c r="D51" s="27">
        <f>INDEX('Enter Dog Info'!D:L,52,3)</f>
        <v>0</v>
      </c>
      <c r="E51" s="29"/>
      <c r="F51" s="30"/>
      <c r="G51" s="30"/>
    </row>
    <row r="52" spans="1:7" x14ac:dyDescent="0.3">
      <c r="A52" s="27">
        <f>INDEX('Enter Dog Info'!A:I,53,1)</f>
        <v>50</v>
      </c>
      <c r="B52" s="14">
        <f>INDEX('Enter Dog Info'!B:J,53,1)</f>
        <v>0</v>
      </c>
      <c r="C52" s="27">
        <f>INDEX('Enter Dog Info'!C:K,53,1)</f>
        <v>0</v>
      </c>
      <c r="D52" s="27">
        <f>INDEX('Enter Dog Info'!D:L,53,3)</f>
        <v>0</v>
      </c>
      <c r="E52" s="29"/>
      <c r="F52" s="30"/>
      <c r="G52" s="30"/>
    </row>
    <row r="53" spans="1:7" x14ac:dyDescent="0.3">
      <c r="A53" s="27">
        <f>INDEX('Enter Dog Info'!A:I,54,1)</f>
        <v>51</v>
      </c>
      <c r="B53" s="14">
        <f>INDEX('Enter Dog Info'!B:J,54,1)</f>
        <v>0</v>
      </c>
      <c r="C53" s="27">
        <f>INDEX('Enter Dog Info'!C:K,54,1)</f>
        <v>0</v>
      </c>
      <c r="D53" s="27">
        <f>INDEX('Enter Dog Info'!D:L,54,3)</f>
        <v>0</v>
      </c>
      <c r="E53" s="29"/>
      <c r="F53" s="30"/>
      <c r="G53" s="30"/>
    </row>
    <row r="54" spans="1:7" x14ac:dyDescent="0.3">
      <c r="A54" s="27">
        <f>INDEX('Enter Dog Info'!A:I,55,1)</f>
        <v>52</v>
      </c>
      <c r="B54" s="14">
        <f>INDEX('Enter Dog Info'!B:J,55,1)</f>
        <v>0</v>
      </c>
      <c r="C54" s="27">
        <f>INDEX('Enter Dog Info'!C:K,55,1)</f>
        <v>0</v>
      </c>
      <c r="D54" s="27">
        <f>INDEX('Enter Dog Info'!D:L,55,3)</f>
        <v>0</v>
      </c>
      <c r="E54" s="29"/>
      <c r="F54" s="30"/>
      <c r="G54" s="30"/>
    </row>
    <row r="55" spans="1:7" x14ac:dyDescent="0.3">
      <c r="A55" s="27">
        <f>INDEX('Enter Dog Info'!A:I,56,1)</f>
        <v>53</v>
      </c>
      <c r="B55" s="14">
        <f>INDEX('Enter Dog Info'!B:J,56,1)</f>
        <v>0</v>
      </c>
      <c r="C55" s="27">
        <f>INDEX('Enter Dog Info'!C:K,56,1)</f>
        <v>0</v>
      </c>
      <c r="D55" s="27">
        <f>INDEX('Enter Dog Info'!D:L,56,3)</f>
        <v>0</v>
      </c>
      <c r="E55" s="29"/>
      <c r="F55" s="30"/>
      <c r="G55" s="30"/>
    </row>
    <row r="56" spans="1:7" x14ac:dyDescent="0.3">
      <c r="A56" s="27">
        <f>INDEX('Enter Dog Info'!A:I,57,1)</f>
        <v>54</v>
      </c>
      <c r="B56" s="14">
        <f>INDEX('Enter Dog Info'!B:J,57,1)</f>
        <v>0</v>
      </c>
      <c r="C56" s="27">
        <f>INDEX('Enter Dog Info'!C:K,57,1)</f>
        <v>0</v>
      </c>
      <c r="D56" s="27">
        <f>INDEX('Enter Dog Info'!D:L,57,3)</f>
        <v>0</v>
      </c>
      <c r="E56" s="29"/>
      <c r="F56" s="30"/>
      <c r="G56" s="30"/>
    </row>
    <row r="57" spans="1:7" x14ac:dyDescent="0.3">
      <c r="A57" s="27">
        <f>INDEX('Enter Dog Info'!A:I,58,1)</f>
        <v>55</v>
      </c>
      <c r="B57" s="14">
        <f>INDEX('Enter Dog Info'!B:J,58,1)</f>
        <v>0</v>
      </c>
      <c r="C57" s="27">
        <f>INDEX('Enter Dog Info'!C:K,58,1)</f>
        <v>0</v>
      </c>
      <c r="D57" s="27">
        <f>INDEX('Enter Dog Info'!D:L,58,3)</f>
        <v>0</v>
      </c>
      <c r="E57" s="29"/>
      <c r="F57" s="30"/>
      <c r="G57" s="30"/>
    </row>
    <row r="58" spans="1:7" x14ac:dyDescent="0.3">
      <c r="A58" s="27">
        <f>INDEX('Enter Dog Info'!A:I,59,1)</f>
        <v>56</v>
      </c>
      <c r="B58" s="14">
        <f>INDEX('Enter Dog Info'!B:J,59,1)</f>
        <v>0</v>
      </c>
      <c r="C58" s="27">
        <f>INDEX('Enter Dog Info'!C:K,59,1)</f>
        <v>0</v>
      </c>
      <c r="D58" s="27">
        <f>INDEX('Enter Dog Info'!D:L,59,3)</f>
        <v>0</v>
      </c>
      <c r="E58" s="29"/>
      <c r="F58" s="30"/>
      <c r="G58" s="30"/>
    </row>
    <row r="59" spans="1:7" x14ac:dyDescent="0.3">
      <c r="A59" s="27">
        <f>INDEX('Enter Dog Info'!A:I,60,1)</f>
        <v>57</v>
      </c>
      <c r="B59" s="14">
        <f>INDEX('Enter Dog Info'!B:J,60,1)</f>
        <v>0</v>
      </c>
      <c r="C59" s="27">
        <f>INDEX('Enter Dog Info'!C:K,60,1)</f>
        <v>0</v>
      </c>
      <c r="D59" s="27">
        <f>INDEX('Enter Dog Info'!D:L,60,3)</f>
        <v>0</v>
      </c>
      <c r="E59" s="29"/>
      <c r="F59" s="30"/>
      <c r="G59" s="30"/>
    </row>
    <row r="60" spans="1:7" x14ac:dyDescent="0.3">
      <c r="A60" s="27">
        <f>INDEX('Enter Dog Info'!A:I,61,1)</f>
        <v>58</v>
      </c>
      <c r="B60" s="14">
        <f>INDEX('Enter Dog Info'!B:J,61,1)</f>
        <v>0</v>
      </c>
      <c r="C60" s="27">
        <f>INDEX('Enter Dog Info'!C:K,61,1)</f>
        <v>0</v>
      </c>
      <c r="D60" s="27">
        <f>INDEX('Enter Dog Info'!D:L,61,3)</f>
        <v>0</v>
      </c>
      <c r="E60" s="29"/>
      <c r="F60" s="30"/>
      <c r="G60" s="30"/>
    </row>
    <row r="61" spans="1:7" x14ac:dyDescent="0.3">
      <c r="A61" s="27">
        <f>INDEX('Enter Dog Info'!A:I,62,1)</f>
        <v>59</v>
      </c>
      <c r="B61" s="14">
        <f>INDEX('Enter Dog Info'!B:J,62,1)</f>
        <v>0</v>
      </c>
      <c r="C61" s="27">
        <f>INDEX('Enter Dog Info'!C:K,62,1)</f>
        <v>0</v>
      </c>
      <c r="D61" s="27">
        <f>INDEX('Enter Dog Info'!D:L,62,3)</f>
        <v>0</v>
      </c>
      <c r="E61" s="29"/>
      <c r="F61" s="30"/>
      <c r="G61" s="30"/>
    </row>
    <row r="62" spans="1:7" x14ac:dyDescent="0.3">
      <c r="A62" s="27">
        <f>INDEX('Enter Dog Info'!A:I,63,1)</f>
        <v>60</v>
      </c>
      <c r="B62" s="14">
        <f>INDEX('Enter Dog Info'!B:J,63,1)</f>
        <v>0</v>
      </c>
      <c r="C62" s="27">
        <f>INDEX('Enter Dog Info'!C:K,63,1)</f>
        <v>0</v>
      </c>
      <c r="D62" s="27">
        <f>INDEX('Enter Dog Info'!D:L,63,3)</f>
        <v>0</v>
      </c>
      <c r="E62" s="29"/>
      <c r="F62" s="30"/>
      <c r="G62" s="30"/>
    </row>
    <row r="63" spans="1:7" x14ac:dyDescent="0.3">
      <c r="A63" s="27">
        <f>INDEX('Enter Dog Info'!A:I,64,1)</f>
        <v>61</v>
      </c>
      <c r="B63" s="14">
        <f>INDEX('Enter Dog Info'!B:J,64,1)</f>
        <v>0</v>
      </c>
      <c r="C63" s="27">
        <f>INDEX('Enter Dog Info'!C:K,64,1)</f>
        <v>0</v>
      </c>
      <c r="D63" s="27">
        <f>INDEX('Enter Dog Info'!D:L,64,3)</f>
        <v>0</v>
      </c>
      <c r="E63" s="29"/>
      <c r="F63" s="30"/>
      <c r="G63" s="30"/>
    </row>
    <row r="64" spans="1:7" x14ac:dyDescent="0.3">
      <c r="A64" s="27">
        <f>INDEX('Enter Dog Info'!A:I,65,1)</f>
        <v>62</v>
      </c>
      <c r="B64" s="14">
        <f>INDEX('Enter Dog Info'!B:J,65,1)</f>
        <v>0</v>
      </c>
      <c r="C64" s="27">
        <f>INDEX('Enter Dog Info'!C:K,65,1)</f>
        <v>0</v>
      </c>
      <c r="D64" s="27">
        <f>INDEX('Enter Dog Info'!D:L,65,3)</f>
        <v>0</v>
      </c>
      <c r="E64" s="29"/>
      <c r="F64" s="30"/>
      <c r="G64" s="30"/>
    </row>
    <row r="65" spans="1:7" x14ac:dyDescent="0.3">
      <c r="A65" s="27">
        <f>INDEX('Enter Dog Info'!A:I,66,1)</f>
        <v>63</v>
      </c>
      <c r="B65" s="14">
        <f>INDEX('Enter Dog Info'!B:J,66,1)</f>
        <v>0</v>
      </c>
      <c r="C65" s="27">
        <f>INDEX('Enter Dog Info'!C:K,66,1)</f>
        <v>0</v>
      </c>
      <c r="D65" s="27">
        <f>INDEX('Enter Dog Info'!D:L,66,3)</f>
        <v>0</v>
      </c>
      <c r="E65" s="29"/>
      <c r="F65" s="30"/>
      <c r="G65" s="30"/>
    </row>
    <row r="66" spans="1:7" x14ac:dyDescent="0.3">
      <c r="A66" s="27">
        <f>INDEX('Enter Dog Info'!A:I,67,1)</f>
        <v>64</v>
      </c>
      <c r="B66" s="14">
        <f>INDEX('Enter Dog Info'!B:J,67,1)</f>
        <v>0</v>
      </c>
      <c r="C66" s="27">
        <f>INDEX('Enter Dog Info'!C:K,67,1)</f>
        <v>0</v>
      </c>
      <c r="D66" s="27">
        <f>INDEX('Enter Dog Info'!D:L,67,3)</f>
        <v>0</v>
      </c>
      <c r="E66" s="29"/>
      <c r="F66" s="30"/>
      <c r="G66" s="30"/>
    </row>
    <row r="67" spans="1:7" x14ac:dyDescent="0.3">
      <c r="A67" s="27">
        <f>INDEX('Enter Dog Info'!A:I,68,1)</f>
        <v>65</v>
      </c>
      <c r="B67" s="14">
        <f>INDEX('Enter Dog Info'!B:J,68,1)</f>
        <v>0</v>
      </c>
      <c r="C67" s="27">
        <f>INDEX('Enter Dog Info'!C:K,68,1)</f>
        <v>0</v>
      </c>
      <c r="D67" s="27">
        <f>INDEX('Enter Dog Info'!D:L,68,3)</f>
        <v>0</v>
      </c>
      <c r="E67" s="29"/>
      <c r="F67" s="30"/>
      <c r="G67" s="30"/>
    </row>
    <row r="68" spans="1:7" x14ac:dyDescent="0.3">
      <c r="A68" s="27">
        <f>INDEX('Enter Dog Info'!A:I,69,1)</f>
        <v>66</v>
      </c>
      <c r="B68" s="14">
        <f>INDEX('Enter Dog Info'!B:J,69,1)</f>
        <v>0</v>
      </c>
      <c r="C68" s="27">
        <f>INDEX('Enter Dog Info'!C:K,69,1)</f>
        <v>0</v>
      </c>
      <c r="D68" s="27">
        <f>INDEX('Enter Dog Info'!D:L,69,3)</f>
        <v>0</v>
      </c>
      <c r="E68" s="29"/>
      <c r="F68" s="30"/>
      <c r="G68" s="30"/>
    </row>
    <row r="69" spans="1:7" x14ac:dyDescent="0.3">
      <c r="A69" s="27">
        <f>INDEX('Enter Dog Info'!A:I,70,1)</f>
        <v>67</v>
      </c>
      <c r="B69" s="14">
        <f>INDEX('Enter Dog Info'!B:J,70,1)</f>
        <v>0</v>
      </c>
      <c r="C69" s="27">
        <f>INDEX('Enter Dog Info'!C:K,70,1)</f>
        <v>0</v>
      </c>
      <c r="D69" s="27">
        <f>INDEX('Enter Dog Info'!D:L,70,3)</f>
        <v>0</v>
      </c>
      <c r="E69" s="29"/>
      <c r="F69" s="30"/>
      <c r="G69" s="30"/>
    </row>
    <row r="70" spans="1:7" x14ac:dyDescent="0.3">
      <c r="A70" s="27">
        <f>INDEX('Enter Dog Info'!A:I,71,1)</f>
        <v>68</v>
      </c>
      <c r="B70" s="14">
        <f>INDEX('Enter Dog Info'!B:J,71,1)</f>
        <v>0</v>
      </c>
      <c r="C70" s="27">
        <f>INDEX('Enter Dog Info'!C:K,71,1)</f>
        <v>0</v>
      </c>
      <c r="D70" s="27">
        <f>INDEX('Enter Dog Info'!D:L,71,3)</f>
        <v>0</v>
      </c>
      <c r="E70" s="29"/>
      <c r="F70" s="30"/>
      <c r="G70" s="30"/>
    </row>
    <row r="71" spans="1:7" x14ac:dyDescent="0.3">
      <c r="A71" s="27">
        <f>INDEX('Enter Dog Info'!A:I,72,1)</f>
        <v>69</v>
      </c>
      <c r="B71" s="14">
        <f>INDEX('Enter Dog Info'!B:J,72,1)</f>
        <v>0</v>
      </c>
      <c r="C71" s="27">
        <f>INDEX('Enter Dog Info'!C:K,72,1)</f>
        <v>0</v>
      </c>
      <c r="D71" s="27">
        <f>INDEX('Enter Dog Info'!D:L,72,3)</f>
        <v>0</v>
      </c>
      <c r="E71" s="29"/>
      <c r="F71" s="30"/>
      <c r="G71" s="30"/>
    </row>
    <row r="72" spans="1:7" x14ac:dyDescent="0.3">
      <c r="A72" s="27">
        <f>INDEX('Enter Dog Info'!A:I,73,1)</f>
        <v>70</v>
      </c>
      <c r="B72" s="14">
        <f>INDEX('Enter Dog Info'!B:J,73,1)</f>
        <v>0</v>
      </c>
      <c r="C72" s="27">
        <f>INDEX('Enter Dog Info'!C:K,73,1)</f>
        <v>0</v>
      </c>
      <c r="D72" s="27">
        <f>INDEX('Enter Dog Info'!D:L,73,3)</f>
        <v>0</v>
      </c>
      <c r="E72" s="29"/>
      <c r="F72" s="30"/>
      <c r="G72" s="30"/>
    </row>
    <row r="73" spans="1:7" x14ac:dyDescent="0.3">
      <c r="A73" s="27">
        <f>INDEX('Enter Dog Info'!A:I,74,1)</f>
        <v>71</v>
      </c>
      <c r="B73" s="14">
        <f>INDEX('Enter Dog Info'!B:J,74,1)</f>
        <v>0</v>
      </c>
      <c r="C73" s="27">
        <f>INDEX('Enter Dog Info'!C:K,74,1)</f>
        <v>0</v>
      </c>
      <c r="D73" s="27">
        <f>INDEX('Enter Dog Info'!D:L,74,3)</f>
        <v>0</v>
      </c>
      <c r="E73" s="29"/>
      <c r="F73" s="30"/>
      <c r="G73" s="30"/>
    </row>
    <row r="74" spans="1:7" x14ac:dyDescent="0.3">
      <c r="A74" s="27">
        <f>INDEX('Enter Dog Info'!A:I,75,1)</f>
        <v>72</v>
      </c>
      <c r="B74" s="14">
        <f>INDEX('Enter Dog Info'!B:J,75,1)</f>
        <v>0</v>
      </c>
      <c r="C74" s="27">
        <f>INDEX('Enter Dog Info'!C:K,75,1)</f>
        <v>0</v>
      </c>
      <c r="D74" s="27">
        <f>INDEX('Enter Dog Info'!D:L,75,3)</f>
        <v>0</v>
      </c>
      <c r="E74" s="29"/>
      <c r="F74" s="30"/>
      <c r="G74" s="30"/>
    </row>
    <row r="75" spans="1:7" x14ac:dyDescent="0.3">
      <c r="A75" s="27">
        <f>INDEX('Enter Dog Info'!A:I,76,1)</f>
        <v>73</v>
      </c>
      <c r="B75" s="14">
        <f>INDEX('Enter Dog Info'!B:J,76,1)</f>
        <v>0</v>
      </c>
      <c r="C75" s="27">
        <f>INDEX('Enter Dog Info'!C:K,76,1)</f>
        <v>0</v>
      </c>
      <c r="D75" s="27">
        <f>INDEX('Enter Dog Info'!D:L,76,3)</f>
        <v>0</v>
      </c>
      <c r="E75" s="29"/>
      <c r="F75" s="30"/>
      <c r="G75" s="30"/>
    </row>
    <row r="76" spans="1:7" x14ac:dyDescent="0.3">
      <c r="A76" s="27">
        <f>INDEX('Enter Dog Info'!A:I,77,1)</f>
        <v>74</v>
      </c>
      <c r="B76" s="14">
        <f>INDEX('Enter Dog Info'!B:J,77,1)</f>
        <v>0</v>
      </c>
      <c r="C76" s="27">
        <f>INDEX('Enter Dog Info'!C:K,77,1)</f>
        <v>0</v>
      </c>
      <c r="D76" s="27">
        <f>INDEX('Enter Dog Info'!D:L,77,3)</f>
        <v>0</v>
      </c>
      <c r="E76" s="29"/>
      <c r="F76" s="30"/>
      <c r="G76" s="30"/>
    </row>
    <row r="77" spans="1:7" x14ac:dyDescent="0.3">
      <c r="A77" s="27">
        <f>INDEX('Enter Dog Info'!A:I,78,1)</f>
        <v>75</v>
      </c>
      <c r="B77" s="14">
        <f>INDEX('Enter Dog Info'!B:J,78,1)</f>
        <v>0</v>
      </c>
      <c r="C77" s="27">
        <f>INDEX('Enter Dog Info'!C:K,78,1)</f>
        <v>0</v>
      </c>
      <c r="D77" s="27">
        <f>INDEX('Enter Dog Info'!D:L,78,3)</f>
        <v>0</v>
      </c>
      <c r="E77" s="29"/>
      <c r="F77" s="30"/>
      <c r="G77" s="30"/>
    </row>
    <row r="78" spans="1:7" x14ac:dyDescent="0.3">
      <c r="A78" s="27">
        <f>INDEX('Enter Dog Info'!A:I,79,1)</f>
        <v>76</v>
      </c>
      <c r="B78" s="14">
        <f>INDEX('Enter Dog Info'!B:J,79,1)</f>
        <v>0</v>
      </c>
      <c r="C78" s="27">
        <f>INDEX('Enter Dog Info'!C:K,79,1)</f>
        <v>0</v>
      </c>
      <c r="D78" s="27">
        <f>INDEX('Enter Dog Info'!D:L,79,3)</f>
        <v>0</v>
      </c>
      <c r="E78" s="29"/>
      <c r="F78" s="30"/>
      <c r="G78" s="30"/>
    </row>
    <row r="79" spans="1:7" x14ac:dyDescent="0.3">
      <c r="A79" s="27">
        <f>INDEX('Enter Dog Info'!A:I,80,1)</f>
        <v>77</v>
      </c>
      <c r="B79" s="14">
        <f>INDEX('Enter Dog Info'!B:J,80,1)</f>
        <v>0</v>
      </c>
      <c r="C79" s="27">
        <f>INDEX('Enter Dog Info'!C:K,80,1)</f>
        <v>0</v>
      </c>
      <c r="D79" s="27">
        <f>INDEX('Enter Dog Info'!D:L,80,3)</f>
        <v>0</v>
      </c>
      <c r="E79" s="29"/>
      <c r="F79" s="30"/>
      <c r="G79" s="30"/>
    </row>
    <row r="80" spans="1:7" x14ac:dyDescent="0.3">
      <c r="A80" s="27">
        <f>INDEX('Enter Dog Info'!A:I,81,1)</f>
        <v>78</v>
      </c>
      <c r="B80" s="14">
        <f>INDEX('Enter Dog Info'!B:J,81,1)</f>
        <v>0</v>
      </c>
      <c r="C80" s="27">
        <f>INDEX('Enter Dog Info'!C:K,81,1)</f>
        <v>0</v>
      </c>
      <c r="D80" s="27">
        <f>INDEX('Enter Dog Info'!D:L,81,3)</f>
        <v>0</v>
      </c>
      <c r="E80" s="29"/>
      <c r="F80" s="30"/>
      <c r="G80" s="30"/>
    </row>
    <row r="81" spans="1:7" x14ac:dyDescent="0.3">
      <c r="A81" s="27">
        <f>INDEX('Enter Dog Info'!A:I,82,1)</f>
        <v>79</v>
      </c>
      <c r="B81" s="14">
        <f>INDEX('Enter Dog Info'!B:J,82,1)</f>
        <v>0</v>
      </c>
      <c r="C81" s="27">
        <f>INDEX('Enter Dog Info'!C:K,82,1)</f>
        <v>0</v>
      </c>
      <c r="D81" s="27">
        <f>INDEX('Enter Dog Info'!D:L,82,3)</f>
        <v>0</v>
      </c>
      <c r="E81" s="29"/>
      <c r="F81" s="30"/>
      <c r="G81" s="30"/>
    </row>
    <row r="82" spans="1:7" x14ac:dyDescent="0.3">
      <c r="A82" s="27">
        <f>INDEX('Enter Dog Info'!A:I,83,1)</f>
        <v>80</v>
      </c>
      <c r="B82" s="14">
        <f>INDEX('Enter Dog Info'!B:J,83,1)</f>
        <v>0</v>
      </c>
      <c r="C82" s="27">
        <f>INDEX('Enter Dog Info'!C:K,83,1)</f>
        <v>0</v>
      </c>
      <c r="D82" s="27">
        <f>INDEX('Enter Dog Info'!D:L,83,3)</f>
        <v>0</v>
      </c>
      <c r="E82" s="29"/>
      <c r="F82" s="30"/>
      <c r="G82" s="30"/>
    </row>
    <row r="83" spans="1:7" x14ac:dyDescent="0.3">
      <c r="A83" s="27">
        <f>INDEX('Enter Dog Info'!A:I,84,1)</f>
        <v>81</v>
      </c>
      <c r="B83" s="14">
        <f>INDEX('Enter Dog Info'!B:J,84,1)</f>
        <v>0</v>
      </c>
      <c r="C83" s="27">
        <f>INDEX('Enter Dog Info'!C:K,84,1)</f>
        <v>0</v>
      </c>
      <c r="D83" s="27">
        <f>INDEX('Enter Dog Info'!D:L,84,3)</f>
        <v>0</v>
      </c>
      <c r="E83" s="29"/>
      <c r="F83" s="30"/>
      <c r="G83" s="30"/>
    </row>
    <row r="84" spans="1:7" x14ac:dyDescent="0.3">
      <c r="A84" s="27">
        <f>INDEX('Enter Dog Info'!A:I,85,1)</f>
        <v>82</v>
      </c>
      <c r="B84" s="14">
        <f>INDEX('Enter Dog Info'!B:J,85,1)</f>
        <v>0</v>
      </c>
      <c r="C84" s="27">
        <f>INDEX('Enter Dog Info'!C:K,85,1)</f>
        <v>0</v>
      </c>
      <c r="D84" s="27">
        <f>INDEX('Enter Dog Info'!D:L,85,3)</f>
        <v>0</v>
      </c>
      <c r="E84" s="29"/>
      <c r="F84" s="30"/>
      <c r="G84" s="30"/>
    </row>
    <row r="85" spans="1:7" x14ac:dyDescent="0.3">
      <c r="A85" s="27">
        <f>INDEX('Enter Dog Info'!A:I,86,1)</f>
        <v>83</v>
      </c>
      <c r="B85" s="14">
        <f>INDEX('Enter Dog Info'!B:J,86,1)</f>
        <v>0</v>
      </c>
      <c r="C85" s="27">
        <f>INDEX('Enter Dog Info'!C:K,86,1)</f>
        <v>0</v>
      </c>
      <c r="D85" s="27">
        <f>INDEX('Enter Dog Info'!D:L,86,3)</f>
        <v>0</v>
      </c>
      <c r="E85" s="29"/>
      <c r="F85" s="30"/>
      <c r="G85" s="30"/>
    </row>
    <row r="86" spans="1:7" x14ac:dyDescent="0.3">
      <c r="A86" s="27">
        <f>INDEX('Enter Dog Info'!A:I,87,1)</f>
        <v>84</v>
      </c>
      <c r="B86" s="14">
        <f>INDEX('Enter Dog Info'!B:J,87,1)</f>
        <v>0</v>
      </c>
      <c r="C86" s="27">
        <f>INDEX('Enter Dog Info'!C:K,87,1)</f>
        <v>0</v>
      </c>
      <c r="D86" s="27">
        <f>INDEX('Enter Dog Info'!D:L,87,3)</f>
        <v>0</v>
      </c>
      <c r="E86" s="29"/>
      <c r="F86" s="30"/>
      <c r="G86" s="30"/>
    </row>
    <row r="87" spans="1:7" x14ac:dyDescent="0.3">
      <c r="A87" s="27">
        <f>INDEX('Enter Dog Info'!A:I,88,1)</f>
        <v>85</v>
      </c>
      <c r="B87" s="14">
        <f>INDEX('Enter Dog Info'!B:J,88,1)</f>
        <v>0</v>
      </c>
      <c r="C87" s="27">
        <f>INDEX('Enter Dog Info'!C:K,88,1)</f>
        <v>0</v>
      </c>
      <c r="D87" s="27">
        <f>INDEX('Enter Dog Info'!D:L,88,3)</f>
        <v>0</v>
      </c>
      <c r="E87" s="29"/>
      <c r="F87" s="30"/>
      <c r="G87" s="30"/>
    </row>
    <row r="88" spans="1:7" x14ac:dyDescent="0.3">
      <c r="A88" s="27">
        <f>INDEX('Enter Dog Info'!A:I,89,1)</f>
        <v>86</v>
      </c>
      <c r="B88" s="14">
        <f>INDEX('Enter Dog Info'!B:J,89,1)</f>
        <v>0</v>
      </c>
      <c r="C88" s="27">
        <f>INDEX('Enter Dog Info'!C:K,89,1)</f>
        <v>0</v>
      </c>
      <c r="D88" s="27">
        <f>INDEX('Enter Dog Info'!D:L,89,3)</f>
        <v>0</v>
      </c>
      <c r="E88" s="29"/>
      <c r="F88" s="30"/>
      <c r="G88" s="30"/>
    </row>
    <row r="89" spans="1:7" x14ac:dyDescent="0.3">
      <c r="A89" s="27">
        <f>INDEX('Enter Dog Info'!A:I,90,1)</f>
        <v>87</v>
      </c>
      <c r="B89" s="14">
        <f>INDEX('Enter Dog Info'!B:J,90,1)</f>
        <v>0</v>
      </c>
      <c r="C89" s="27">
        <f>INDEX('Enter Dog Info'!C:K,90,1)</f>
        <v>0</v>
      </c>
      <c r="D89" s="27">
        <f>INDEX('Enter Dog Info'!D:L,90,3)</f>
        <v>0</v>
      </c>
      <c r="E89" s="29"/>
      <c r="F89" s="30"/>
      <c r="G89" s="30"/>
    </row>
    <row r="90" spans="1:7" x14ac:dyDescent="0.3">
      <c r="A90" s="27">
        <f>INDEX('Enter Dog Info'!A:I,91,1)</f>
        <v>88</v>
      </c>
      <c r="B90" s="14">
        <f>INDEX('Enter Dog Info'!B:J,91,1)</f>
        <v>0</v>
      </c>
      <c r="C90" s="27">
        <f>INDEX('Enter Dog Info'!C:K,91,1)</f>
        <v>0</v>
      </c>
      <c r="D90" s="27">
        <f>INDEX('Enter Dog Info'!D:L,91,3)</f>
        <v>0</v>
      </c>
      <c r="E90" s="29"/>
      <c r="F90" s="30"/>
      <c r="G90" s="30"/>
    </row>
    <row r="91" spans="1:7" x14ac:dyDescent="0.3">
      <c r="A91" s="27">
        <f>INDEX('Enter Dog Info'!A:I,92,1)</f>
        <v>89</v>
      </c>
      <c r="B91" s="14">
        <f>INDEX('Enter Dog Info'!B:J,92,1)</f>
        <v>0</v>
      </c>
      <c r="C91" s="27">
        <f>INDEX('Enter Dog Info'!C:K,92,1)</f>
        <v>0</v>
      </c>
      <c r="D91" s="27">
        <f>INDEX('Enter Dog Info'!D:L,92,3)</f>
        <v>0</v>
      </c>
      <c r="E91" s="29"/>
      <c r="F91" s="30"/>
      <c r="G91" s="30"/>
    </row>
    <row r="92" spans="1:7" x14ac:dyDescent="0.3">
      <c r="A92" s="27">
        <f>INDEX('Enter Dog Info'!A:I,93,1)</f>
        <v>90</v>
      </c>
      <c r="B92" s="14">
        <f>INDEX('Enter Dog Info'!B:J,93,1)</f>
        <v>0</v>
      </c>
      <c r="C92" s="27">
        <f>INDEX('Enter Dog Info'!C:K,93,1)</f>
        <v>0</v>
      </c>
      <c r="D92" s="27">
        <f>INDEX('Enter Dog Info'!D:L,93,3)</f>
        <v>0</v>
      </c>
      <c r="E92" s="29"/>
      <c r="F92" s="30"/>
      <c r="G92" s="30"/>
    </row>
    <row r="93" spans="1:7" x14ac:dyDescent="0.3">
      <c r="A93" s="27">
        <f>INDEX('Enter Dog Info'!A:I,94,1)</f>
        <v>91</v>
      </c>
      <c r="B93" s="14">
        <f>INDEX('Enter Dog Info'!B:J,94,1)</f>
        <v>0</v>
      </c>
      <c r="C93" s="27">
        <f>INDEX('Enter Dog Info'!C:K,94,1)</f>
        <v>0</v>
      </c>
      <c r="D93" s="27">
        <f>INDEX('Enter Dog Info'!D:L,94,3)</f>
        <v>0</v>
      </c>
      <c r="E93" s="29"/>
      <c r="F93" s="30"/>
      <c r="G93" s="30"/>
    </row>
    <row r="94" spans="1:7" x14ac:dyDescent="0.3">
      <c r="A94" s="27">
        <f>INDEX('Enter Dog Info'!A:I,95,1)</f>
        <v>92</v>
      </c>
      <c r="B94" s="14">
        <f>INDEX('Enter Dog Info'!B:J,95,1)</f>
        <v>0</v>
      </c>
      <c r="C94" s="27">
        <f>INDEX('Enter Dog Info'!C:K,95,1)</f>
        <v>0</v>
      </c>
      <c r="D94" s="27">
        <f>INDEX('Enter Dog Info'!D:L,95,3)</f>
        <v>0</v>
      </c>
      <c r="E94" s="29"/>
      <c r="F94" s="30"/>
      <c r="G94" s="30"/>
    </row>
    <row r="95" spans="1:7" x14ac:dyDescent="0.3">
      <c r="A95" s="27">
        <f>INDEX('Enter Dog Info'!A:I,96,1)</f>
        <v>93</v>
      </c>
      <c r="B95" s="14">
        <f>INDEX('Enter Dog Info'!B:J,96,1)</f>
        <v>0</v>
      </c>
      <c r="C95" s="27">
        <f>INDEX('Enter Dog Info'!C:K,96,1)</f>
        <v>0</v>
      </c>
      <c r="D95" s="27">
        <f>INDEX('Enter Dog Info'!D:L,96,3)</f>
        <v>0</v>
      </c>
      <c r="E95" s="29"/>
      <c r="F95" s="30"/>
      <c r="G95" s="30"/>
    </row>
    <row r="96" spans="1:7" x14ac:dyDescent="0.3">
      <c r="A96" s="27">
        <f>INDEX('Enter Dog Info'!A:I,97,1)</f>
        <v>94</v>
      </c>
      <c r="B96" s="14">
        <f>INDEX('Enter Dog Info'!B:J,97,1)</f>
        <v>0</v>
      </c>
      <c r="C96" s="27">
        <f>INDEX('Enter Dog Info'!C:K,97,1)</f>
        <v>0</v>
      </c>
      <c r="D96" s="27">
        <f>INDEX('Enter Dog Info'!D:L,97,3)</f>
        <v>0</v>
      </c>
      <c r="E96" s="29"/>
      <c r="F96" s="30"/>
      <c r="G96" s="30"/>
    </row>
    <row r="97" spans="1:7" x14ac:dyDescent="0.3">
      <c r="A97" s="27">
        <f>INDEX('Enter Dog Info'!A:I,98,1)</f>
        <v>95</v>
      </c>
      <c r="B97" s="14">
        <f>INDEX('Enter Dog Info'!B:J,98,1)</f>
        <v>0</v>
      </c>
      <c r="C97" s="27">
        <f>INDEX('Enter Dog Info'!C:K,98,1)</f>
        <v>0</v>
      </c>
      <c r="D97" s="27">
        <f>INDEX('Enter Dog Info'!D:L,98,3)</f>
        <v>0</v>
      </c>
      <c r="E97" s="29"/>
      <c r="F97" s="30"/>
      <c r="G97" s="30"/>
    </row>
    <row r="98" spans="1:7" x14ac:dyDescent="0.3">
      <c r="A98" s="27">
        <f>INDEX('Enter Dog Info'!A:I,99,1)</f>
        <v>96</v>
      </c>
      <c r="B98" s="14">
        <f>INDEX('Enter Dog Info'!B:J,99,1)</f>
        <v>0</v>
      </c>
      <c r="C98" s="27">
        <f>INDEX('Enter Dog Info'!C:K,99,1)</f>
        <v>0</v>
      </c>
      <c r="D98" s="27">
        <f>INDEX('Enter Dog Info'!D:L,99,3)</f>
        <v>0</v>
      </c>
      <c r="E98" s="29"/>
      <c r="F98" s="30"/>
      <c r="G98" s="30"/>
    </row>
    <row r="99" spans="1:7" x14ac:dyDescent="0.3">
      <c r="A99" s="27">
        <f>INDEX('Enter Dog Info'!A:I,100,1)</f>
        <v>97</v>
      </c>
      <c r="B99" s="14">
        <f>INDEX('Enter Dog Info'!B:J,100,1)</f>
        <v>0</v>
      </c>
      <c r="C99" s="27">
        <f>INDEX('Enter Dog Info'!C:K,100,1)</f>
        <v>0</v>
      </c>
      <c r="D99" s="27">
        <f>INDEX('Enter Dog Info'!D:L,100,3)</f>
        <v>0</v>
      </c>
      <c r="E99" s="29"/>
      <c r="F99" s="30"/>
      <c r="G99" s="30"/>
    </row>
    <row r="100" spans="1:7" x14ac:dyDescent="0.3">
      <c r="A100" s="27">
        <f>INDEX('Enter Dog Info'!A:I,101,1)</f>
        <v>98</v>
      </c>
      <c r="B100" s="14">
        <f>INDEX('Enter Dog Info'!B:J,101,1)</f>
        <v>0</v>
      </c>
      <c r="C100" s="27">
        <f>INDEX('Enter Dog Info'!C:K,101,1)</f>
        <v>0</v>
      </c>
      <c r="D100" s="27">
        <f>INDEX('Enter Dog Info'!D:L,101,3)</f>
        <v>0</v>
      </c>
      <c r="E100" s="29"/>
      <c r="F100" s="30"/>
      <c r="G100" s="30"/>
    </row>
    <row r="101" spans="1:7" x14ac:dyDescent="0.3">
      <c r="A101" s="27">
        <f>INDEX('Enter Dog Info'!A:I,102,1)</f>
        <v>99</v>
      </c>
      <c r="B101" s="14">
        <f>INDEX('Enter Dog Info'!B:J,102,1)</f>
        <v>0</v>
      </c>
      <c r="C101" s="27">
        <f>INDEX('Enter Dog Info'!C:K,102,1)</f>
        <v>0</v>
      </c>
      <c r="D101" s="27">
        <f>INDEX('Enter Dog Info'!D:L,102,3)</f>
        <v>0</v>
      </c>
      <c r="E101" s="29"/>
      <c r="F101" s="30"/>
      <c r="G101" s="30"/>
    </row>
    <row r="102" spans="1:7" x14ac:dyDescent="0.3">
      <c r="A102" s="27">
        <f>INDEX('Enter Dog Info'!A:I,103,1)</f>
        <v>100</v>
      </c>
      <c r="B102" s="14">
        <f>INDEX('Enter Dog Info'!B:J,103,1)</f>
        <v>0</v>
      </c>
      <c r="C102" s="27">
        <f>INDEX('Enter Dog Info'!C:K,103,1)</f>
        <v>0</v>
      </c>
      <c r="D102" s="27">
        <f>INDEX('Enter Dog Info'!D:L,103,3)</f>
        <v>0</v>
      </c>
      <c r="E102" s="29"/>
      <c r="F102" s="30"/>
      <c r="G102" s="30"/>
    </row>
    <row r="103" spans="1:7" x14ac:dyDescent="0.3">
      <c r="A103" s="27">
        <f>INDEX('Enter Dog Info'!A:I,104,1)</f>
        <v>101</v>
      </c>
      <c r="B103" s="14">
        <f>INDEX('Enter Dog Info'!B:J,104,1)</f>
        <v>0</v>
      </c>
      <c r="C103" s="27">
        <f>INDEX('Enter Dog Info'!C:K,104,1)</f>
        <v>0</v>
      </c>
      <c r="D103" s="27">
        <f>INDEX('Enter Dog Info'!D:L,104,3)</f>
        <v>0</v>
      </c>
      <c r="E103" s="29"/>
      <c r="F103" s="30"/>
      <c r="G103" s="30"/>
    </row>
    <row r="104" spans="1:7" x14ac:dyDescent="0.3">
      <c r="A104" s="27">
        <f>INDEX('Enter Dog Info'!A:I,105,1)</f>
        <v>102</v>
      </c>
      <c r="B104" s="14">
        <f>INDEX('Enter Dog Info'!B:J,105,1)</f>
        <v>0</v>
      </c>
      <c r="C104" s="27">
        <f>INDEX('Enter Dog Info'!C:K,105,1)</f>
        <v>0</v>
      </c>
      <c r="D104" s="27">
        <f>INDEX('Enter Dog Info'!D:L,105,3)</f>
        <v>0</v>
      </c>
      <c r="E104" s="29"/>
      <c r="F104" s="30"/>
      <c r="G104" s="30"/>
    </row>
    <row r="105" spans="1:7" x14ac:dyDescent="0.3">
      <c r="A105" s="27">
        <f>INDEX('Enter Dog Info'!A:I,106,1)</f>
        <v>103</v>
      </c>
      <c r="B105" s="14">
        <f>INDEX('Enter Dog Info'!B:J,106,1)</f>
        <v>0</v>
      </c>
      <c r="C105" s="27">
        <f>INDEX('Enter Dog Info'!C:K,106,1)</f>
        <v>0</v>
      </c>
      <c r="D105" s="27">
        <f>INDEX('Enter Dog Info'!D:L,106,3)</f>
        <v>0</v>
      </c>
      <c r="E105" s="29"/>
      <c r="F105" s="30"/>
      <c r="G105" s="30"/>
    </row>
    <row r="106" spans="1:7" x14ac:dyDescent="0.3">
      <c r="A106" s="27">
        <f>INDEX('Enter Dog Info'!A:I,107,1)</f>
        <v>104</v>
      </c>
      <c r="B106" s="14">
        <f>INDEX('Enter Dog Info'!B:J,107,1)</f>
        <v>0</v>
      </c>
      <c r="C106" s="27">
        <f>INDEX('Enter Dog Info'!C:K,107,1)</f>
        <v>0</v>
      </c>
      <c r="D106" s="27">
        <f>INDEX('Enter Dog Info'!D:L,107,3)</f>
        <v>0</v>
      </c>
      <c r="E106" s="29"/>
      <c r="F106" s="30"/>
      <c r="G106" s="30"/>
    </row>
  </sheetData>
  <sheetProtection sheet="1" objects="1" scenarios="1" selectLockedCells="1" selectUnlockedCells="1"/>
  <mergeCells count="1">
    <mergeCell ref="A1:B1"/>
  </mergeCells>
  <phoneticPr fontId="4" type="noConversion"/>
  <conditionalFormatting sqref="A1 C1:XFD1 A2:XFD1048576">
    <cfRule type="cellIs" dxfId="96" priority="1" operator="equal">
      <formula>0</formula>
    </cfRule>
  </conditionalFormatting>
  <pageMargins left="0.7" right="0.7" top="0.75" bottom="0.75" header="0.3" footer="0.3"/>
  <pageSetup orientation="portrait" horizontalDpi="4294967292" verticalDpi="4294967292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6"/>
  <sheetViews>
    <sheetView workbookViewId="0">
      <selection activeCell="E108" sqref="E108"/>
    </sheetView>
  </sheetViews>
  <sheetFormatPr defaultColWidth="11" defaultRowHeight="46.5" x14ac:dyDescent="0.7"/>
  <cols>
    <col min="1" max="1" width="15.125" style="12" customWidth="1"/>
    <col min="2" max="2" width="24.625" style="12" customWidth="1"/>
    <col min="3" max="3" width="33.875" style="12" customWidth="1"/>
    <col min="4" max="5" width="17.5" style="12" customWidth="1"/>
  </cols>
  <sheetData>
    <row r="1" spans="1:5" ht="47.1" x14ac:dyDescent="0.7">
      <c r="A1" s="60" t="str">
        <f>'Results p1'!F1</f>
        <v>[EVENT NUMBER]</v>
      </c>
      <c r="B1" s="61"/>
      <c r="C1" s="31" t="str">
        <f>'Enter Dog Info'!F2</f>
        <v>[DATE]</v>
      </c>
      <c r="D1" s="12" t="s">
        <v>16</v>
      </c>
      <c r="E1" s="12" t="s">
        <v>15</v>
      </c>
    </row>
    <row r="2" spans="1:5" ht="47.1" x14ac:dyDescent="0.7">
      <c r="A2" s="12" t="s">
        <v>9</v>
      </c>
      <c r="B2" s="12" t="s">
        <v>3</v>
      </c>
      <c r="C2" s="12" t="s">
        <v>0</v>
      </c>
    </row>
    <row r="3" spans="1:5" ht="47.1" x14ac:dyDescent="0.7">
      <c r="A3" s="12">
        <f>INDEX('Enter Dog Info'!A:I,4,1)</f>
        <v>1</v>
      </c>
      <c r="B3" s="12" t="str">
        <f>INDEX('Enter Dog Info'!B:J,4,1)</f>
        <v>Afghan Hound</v>
      </c>
      <c r="C3" s="12" t="str">
        <f>INDEX('Enter Dog Info'!C:K,4,1)</f>
        <v>Bobby</v>
      </c>
    </row>
    <row r="4" spans="1:5" ht="47.1" x14ac:dyDescent="0.7">
      <c r="A4" s="12">
        <f>INDEX('Enter Dog Info'!A:I,5,1)</f>
        <v>2</v>
      </c>
      <c r="B4" s="12" t="str">
        <f>INDEX('Enter Dog Info'!B:J,5,1)</f>
        <v>Cavalier King Charles Spaniel</v>
      </c>
      <c r="C4" s="12" t="str">
        <f>INDEX('Enter Dog Info'!C:K,5,1)</f>
        <v>Susan</v>
      </c>
    </row>
    <row r="5" spans="1:5" ht="47.1" x14ac:dyDescent="0.7">
      <c r="A5" s="12">
        <f>INDEX('Enter Dog Info'!A:I,6,1)</f>
        <v>3</v>
      </c>
      <c r="B5" s="12" t="str">
        <f>INDEX('Enter Dog Info'!B:J,6,1)</f>
        <v>Nova Scotia Duck Tolling Retriever</v>
      </c>
      <c r="C5" s="12" t="str">
        <f>INDEX('Enter Dog Info'!C:K,6,1)</f>
        <v>Mike</v>
      </c>
    </row>
    <row r="6" spans="1:5" ht="47.1" x14ac:dyDescent="0.7">
      <c r="A6" s="12">
        <f>INDEX('Enter Dog Info'!A:I,7,1)</f>
        <v>4</v>
      </c>
      <c r="B6" s="12">
        <f>INDEX('Enter Dog Info'!B:J,7,1)</f>
        <v>0</v>
      </c>
      <c r="C6" s="12">
        <f>INDEX('Enter Dog Info'!C:K,7,1)</f>
        <v>0</v>
      </c>
    </row>
    <row r="7" spans="1:5" ht="47.1" x14ac:dyDescent="0.7">
      <c r="A7" s="12">
        <f>INDEX('Enter Dog Info'!A:I,8,1)</f>
        <v>5</v>
      </c>
      <c r="B7" s="12">
        <f>INDEX('Enter Dog Info'!B:J,8,1)</f>
        <v>0</v>
      </c>
      <c r="C7" s="12">
        <f>INDEX('Enter Dog Info'!C:K,8,1)</f>
        <v>0</v>
      </c>
    </row>
    <row r="8" spans="1:5" ht="47.1" x14ac:dyDescent="0.7">
      <c r="A8" s="12">
        <f>INDEX('Enter Dog Info'!A:I,9,1)</f>
        <v>6</v>
      </c>
      <c r="B8" s="12">
        <f>INDEX('Enter Dog Info'!B:J,9,1)</f>
        <v>0</v>
      </c>
      <c r="C8" s="12">
        <f>INDEX('Enter Dog Info'!C:K,9,1)</f>
        <v>0</v>
      </c>
    </row>
    <row r="9" spans="1:5" ht="47.1" x14ac:dyDescent="0.7">
      <c r="A9" s="12">
        <f>INDEX('Enter Dog Info'!A:I,10,1)</f>
        <v>7</v>
      </c>
      <c r="B9" s="12">
        <f>INDEX('Enter Dog Info'!B:J,10,1)</f>
        <v>0</v>
      </c>
      <c r="C9" s="12">
        <f>INDEX('Enter Dog Info'!C:K,10,1)</f>
        <v>0</v>
      </c>
    </row>
    <row r="10" spans="1:5" ht="47.1" x14ac:dyDescent="0.7">
      <c r="A10" s="12">
        <f>INDEX('Enter Dog Info'!A:I,11,1)</f>
        <v>8</v>
      </c>
      <c r="B10" s="12">
        <f>INDEX('Enter Dog Info'!B:J,11,1)</f>
        <v>0</v>
      </c>
      <c r="C10" s="12">
        <f>INDEX('Enter Dog Info'!C:K,11,1)</f>
        <v>0</v>
      </c>
    </row>
    <row r="11" spans="1:5" ht="47.1" x14ac:dyDescent="0.7">
      <c r="A11" s="12">
        <f>INDEX('Enter Dog Info'!A:I,12,1)</f>
        <v>9</v>
      </c>
      <c r="B11" s="12">
        <f>INDEX('Enter Dog Info'!B:J,12,1)</f>
        <v>0</v>
      </c>
      <c r="C11" s="12">
        <f>INDEX('Enter Dog Info'!C:K,12,1)</f>
        <v>0</v>
      </c>
    </row>
    <row r="12" spans="1:5" ht="47.1" x14ac:dyDescent="0.7">
      <c r="A12" s="12">
        <f>INDEX('Enter Dog Info'!A:I,13,1)</f>
        <v>10</v>
      </c>
      <c r="B12" s="12">
        <f>INDEX('Enter Dog Info'!B:J,13,1)</f>
        <v>0</v>
      </c>
      <c r="C12" s="12">
        <f>INDEX('Enter Dog Info'!C:K,13,1)</f>
        <v>0</v>
      </c>
    </row>
    <row r="13" spans="1:5" ht="47.1" x14ac:dyDescent="0.7">
      <c r="A13" s="12">
        <f>INDEX('Enter Dog Info'!A:I,14,1)</f>
        <v>11</v>
      </c>
      <c r="B13" s="12">
        <f>INDEX('Enter Dog Info'!B:J,14,1)</f>
        <v>0</v>
      </c>
      <c r="C13" s="12">
        <f>INDEX('Enter Dog Info'!C:K,14,1)</f>
        <v>0</v>
      </c>
    </row>
    <row r="14" spans="1:5" ht="47.1" x14ac:dyDescent="0.7">
      <c r="A14" s="12">
        <f>INDEX('Enter Dog Info'!A:I,15,1)</f>
        <v>12</v>
      </c>
      <c r="B14" s="12">
        <f>INDEX('Enter Dog Info'!B:J,15,1)</f>
        <v>0</v>
      </c>
      <c r="C14" s="12">
        <f>INDEX('Enter Dog Info'!C:K,15,1)</f>
        <v>0</v>
      </c>
    </row>
    <row r="15" spans="1:5" ht="47.1" x14ac:dyDescent="0.7">
      <c r="A15" s="12">
        <f>INDEX('Enter Dog Info'!A:I,16,1)</f>
        <v>13</v>
      </c>
      <c r="B15" s="12">
        <f>INDEX('Enter Dog Info'!B:J,16,1)</f>
        <v>0</v>
      </c>
      <c r="C15" s="12">
        <f>INDEX('Enter Dog Info'!C:K,16,1)</f>
        <v>0</v>
      </c>
    </row>
    <row r="16" spans="1:5" x14ac:dyDescent="0.7">
      <c r="A16" s="12">
        <f>INDEX('Enter Dog Info'!A:I,17,1)</f>
        <v>14</v>
      </c>
      <c r="B16" s="12">
        <f>INDEX('Enter Dog Info'!B:J,17,1)</f>
        <v>0</v>
      </c>
      <c r="C16" s="12">
        <f>INDEX('Enter Dog Info'!C:K,17,1)</f>
        <v>0</v>
      </c>
    </row>
    <row r="17" spans="1:3" x14ac:dyDescent="0.7">
      <c r="A17" s="12">
        <f>INDEX('Enter Dog Info'!A:I,18,1)</f>
        <v>15</v>
      </c>
      <c r="B17" s="12">
        <f>INDEX('Enter Dog Info'!B:J,18,1)</f>
        <v>0</v>
      </c>
      <c r="C17" s="12">
        <f>INDEX('Enter Dog Info'!C:K,18,1)</f>
        <v>0</v>
      </c>
    </row>
    <row r="18" spans="1:3" x14ac:dyDescent="0.7">
      <c r="A18" s="12">
        <f>INDEX('Enter Dog Info'!A:I,19,1)</f>
        <v>16</v>
      </c>
      <c r="B18" s="12">
        <f>INDEX('Enter Dog Info'!B:J,19,1)</f>
        <v>0</v>
      </c>
      <c r="C18" s="12">
        <f>INDEX('Enter Dog Info'!C:K,19,1)</f>
        <v>0</v>
      </c>
    </row>
    <row r="19" spans="1:3" x14ac:dyDescent="0.7">
      <c r="A19" s="12">
        <f>INDEX('Enter Dog Info'!A:I,20,1)</f>
        <v>17</v>
      </c>
      <c r="B19" s="12">
        <f>INDEX('Enter Dog Info'!B:J,20,1)</f>
        <v>0</v>
      </c>
      <c r="C19" s="12">
        <f>INDEX('Enter Dog Info'!C:K,20,1)</f>
        <v>0</v>
      </c>
    </row>
    <row r="20" spans="1:3" x14ac:dyDescent="0.7">
      <c r="A20" s="12">
        <f>INDEX('Enter Dog Info'!A:I,21,1)</f>
        <v>18</v>
      </c>
      <c r="B20" s="12">
        <f>INDEX('Enter Dog Info'!B:J,21,1)</f>
        <v>0</v>
      </c>
      <c r="C20" s="12">
        <f>INDEX('Enter Dog Info'!C:K,21,1)</f>
        <v>0</v>
      </c>
    </row>
    <row r="21" spans="1:3" x14ac:dyDescent="0.7">
      <c r="A21" s="12">
        <f>INDEX('Enter Dog Info'!A:I,22,1)</f>
        <v>19</v>
      </c>
      <c r="B21" s="12">
        <f>INDEX('Enter Dog Info'!B:J,22,1)</f>
        <v>0</v>
      </c>
      <c r="C21" s="12">
        <f>INDEX('Enter Dog Info'!C:K,22,1)</f>
        <v>0</v>
      </c>
    </row>
    <row r="22" spans="1:3" x14ac:dyDescent="0.7">
      <c r="A22" s="12">
        <f>INDEX('Enter Dog Info'!A:I,23,1)</f>
        <v>20</v>
      </c>
      <c r="B22" s="12">
        <f>INDEX('Enter Dog Info'!B:J,23,1)</f>
        <v>0</v>
      </c>
      <c r="C22" s="12">
        <f>INDEX('Enter Dog Info'!C:K,23,1)</f>
        <v>0</v>
      </c>
    </row>
    <row r="23" spans="1:3" x14ac:dyDescent="0.7">
      <c r="A23" s="12">
        <f>INDEX('Enter Dog Info'!A:I,24,1)</f>
        <v>21</v>
      </c>
      <c r="B23" s="12">
        <f>INDEX('Enter Dog Info'!B:J,24,1)</f>
        <v>0</v>
      </c>
      <c r="C23" s="12">
        <f>INDEX('Enter Dog Info'!C:K,24,1)</f>
        <v>0</v>
      </c>
    </row>
    <row r="24" spans="1:3" x14ac:dyDescent="0.7">
      <c r="A24" s="12">
        <f>INDEX('Enter Dog Info'!A:I,25,1)</f>
        <v>22</v>
      </c>
      <c r="B24" s="12">
        <f>INDEX('Enter Dog Info'!B:J,25,1)</f>
        <v>0</v>
      </c>
      <c r="C24" s="12">
        <f>INDEX('Enter Dog Info'!C:K,25,1)</f>
        <v>0</v>
      </c>
    </row>
    <row r="25" spans="1:3" x14ac:dyDescent="0.7">
      <c r="A25" s="12">
        <f>INDEX('Enter Dog Info'!A:I,26,1)</f>
        <v>23</v>
      </c>
      <c r="B25" s="12">
        <f>INDEX('Enter Dog Info'!B:J,26,1)</f>
        <v>0</v>
      </c>
      <c r="C25" s="12">
        <f>INDEX('Enter Dog Info'!C:K,26,1)</f>
        <v>0</v>
      </c>
    </row>
    <row r="26" spans="1:3" x14ac:dyDescent="0.7">
      <c r="A26" s="12">
        <f>INDEX('Enter Dog Info'!A:I,27,1)</f>
        <v>24</v>
      </c>
      <c r="B26" s="12">
        <f>INDEX('Enter Dog Info'!B:J,27,1)</f>
        <v>0</v>
      </c>
      <c r="C26" s="12">
        <f>INDEX('Enter Dog Info'!C:K,27,1)</f>
        <v>0</v>
      </c>
    </row>
    <row r="27" spans="1:3" x14ac:dyDescent="0.7">
      <c r="A27" s="12">
        <f>INDEX('Enter Dog Info'!A:I,28,1)</f>
        <v>25</v>
      </c>
      <c r="B27" s="12">
        <f>INDEX('Enter Dog Info'!B:J,28,1)</f>
        <v>0</v>
      </c>
      <c r="C27" s="12">
        <f>INDEX('Enter Dog Info'!C:K,28,1)</f>
        <v>0</v>
      </c>
    </row>
    <row r="28" spans="1:3" x14ac:dyDescent="0.7">
      <c r="A28" s="12">
        <f>INDEX('Enter Dog Info'!A:I,29,1)</f>
        <v>26</v>
      </c>
      <c r="B28" s="12">
        <f>INDEX('Enter Dog Info'!B:J,29,1)</f>
        <v>0</v>
      </c>
      <c r="C28" s="12">
        <f>INDEX('Enter Dog Info'!C:K,29,1)</f>
        <v>0</v>
      </c>
    </row>
    <row r="29" spans="1:3" x14ac:dyDescent="0.7">
      <c r="A29" s="12">
        <f>INDEX('Enter Dog Info'!A:I,30,1)</f>
        <v>27</v>
      </c>
      <c r="B29" s="12">
        <f>INDEX('Enter Dog Info'!B:J,30,1)</f>
        <v>0</v>
      </c>
      <c r="C29" s="12">
        <f>INDEX('Enter Dog Info'!C:K,30,1)</f>
        <v>0</v>
      </c>
    </row>
    <row r="30" spans="1:3" x14ac:dyDescent="0.7">
      <c r="A30" s="12">
        <f>INDEX('Enter Dog Info'!A:I,31,1)</f>
        <v>28</v>
      </c>
      <c r="B30" s="12">
        <f>INDEX('Enter Dog Info'!B:J,31,1)</f>
        <v>0</v>
      </c>
      <c r="C30" s="12">
        <f>INDEX('Enter Dog Info'!C:K,31,1)</f>
        <v>0</v>
      </c>
    </row>
    <row r="31" spans="1:3" x14ac:dyDescent="0.7">
      <c r="A31" s="12">
        <f>INDEX('Enter Dog Info'!A:I,32,1)</f>
        <v>29</v>
      </c>
      <c r="B31" s="12">
        <f>INDEX('Enter Dog Info'!B:J,32,1)</f>
        <v>0</v>
      </c>
      <c r="C31" s="12">
        <f>INDEX('Enter Dog Info'!C:K,32,1)</f>
        <v>0</v>
      </c>
    </row>
    <row r="32" spans="1:3" x14ac:dyDescent="0.7">
      <c r="A32" s="12">
        <f>INDEX('Enter Dog Info'!A:I,33,1)</f>
        <v>30</v>
      </c>
      <c r="B32" s="12">
        <f>INDEX('Enter Dog Info'!B:J,32,1)</f>
        <v>0</v>
      </c>
      <c r="C32" s="12">
        <f>INDEX('Enter Dog Info'!C:K,33,1)</f>
        <v>0</v>
      </c>
    </row>
    <row r="33" spans="1:3" x14ac:dyDescent="0.7">
      <c r="A33" s="12">
        <f>INDEX('Enter Dog Info'!A:I,34,1)</f>
        <v>31</v>
      </c>
      <c r="B33" s="12">
        <f>INDEX('Enter Dog Info'!B:J,34,1)</f>
        <v>0</v>
      </c>
      <c r="C33" s="12">
        <f>INDEX('Enter Dog Info'!C:K,34,1)</f>
        <v>0</v>
      </c>
    </row>
    <row r="34" spans="1:3" x14ac:dyDescent="0.7">
      <c r="A34" s="12">
        <f>INDEX('Enter Dog Info'!A:I,35,1)</f>
        <v>32</v>
      </c>
      <c r="B34" s="12">
        <f>INDEX('Enter Dog Info'!B:J,35,1)</f>
        <v>0</v>
      </c>
      <c r="C34" s="12">
        <f>INDEX('Enter Dog Info'!C:K,35,1)</f>
        <v>0</v>
      </c>
    </row>
    <row r="35" spans="1:3" x14ac:dyDescent="0.7">
      <c r="A35" s="12">
        <f>INDEX('Enter Dog Info'!A:I,36,1)</f>
        <v>33</v>
      </c>
      <c r="B35" s="12">
        <f>INDEX('Enter Dog Info'!B:J,36,1)</f>
        <v>0</v>
      </c>
      <c r="C35" s="12">
        <f>INDEX('Enter Dog Info'!C:K,36,1)</f>
        <v>0</v>
      </c>
    </row>
    <row r="36" spans="1:3" x14ac:dyDescent="0.7">
      <c r="A36" s="12">
        <f>INDEX('Enter Dog Info'!A:I,37,1)</f>
        <v>34</v>
      </c>
      <c r="B36" s="12">
        <f>INDEX('Enter Dog Info'!B:J,37,1)</f>
        <v>0</v>
      </c>
      <c r="C36" s="12">
        <f>INDEX('Enter Dog Info'!C:K,37,1)</f>
        <v>0</v>
      </c>
    </row>
    <row r="37" spans="1:3" x14ac:dyDescent="0.7">
      <c r="A37" s="12">
        <f>INDEX('Enter Dog Info'!A:I,38,1)</f>
        <v>35</v>
      </c>
      <c r="B37" s="12">
        <f>INDEX('Enter Dog Info'!B:J,38,1)</f>
        <v>0</v>
      </c>
      <c r="C37" s="12">
        <f>INDEX('Enter Dog Info'!C:K,38,1)</f>
        <v>0</v>
      </c>
    </row>
    <row r="38" spans="1:3" x14ac:dyDescent="0.7">
      <c r="A38" s="12">
        <f>INDEX('Enter Dog Info'!A:I,39,1)</f>
        <v>36</v>
      </c>
      <c r="B38" s="12">
        <f>INDEX('Enter Dog Info'!B:J,39,1)</f>
        <v>0</v>
      </c>
      <c r="C38" s="12">
        <f>INDEX('Enter Dog Info'!C:K,39,1)</f>
        <v>0</v>
      </c>
    </row>
    <row r="39" spans="1:3" x14ac:dyDescent="0.7">
      <c r="A39" s="12">
        <f>INDEX('Enter Dog Info'!A:I,40,1)</f>
        <v>37</v>
      </c>
      <c r="B39" s="12">
        <f>INDEX('Enter Dog Info'!B:J,40,1)</f>
        <v>0</v>
      </c>
      <c r="C39" s="12">
        <f>INDEX('Enter Dog Info'!C:K,40,1)</f>
        <v>0</v>
      </c>
    </row>
    <row r="40" spans="1:3" x14ac:dyDescent="0.7">
      <c r="A40" s="12">
        <f>INDEX('Enter Dog Info'!A:I,41,1)</f>
        <v>38</v>
      </c>
      <c r="B40" s="12">
        <f>INDEX('Enter Dog Info'!B:J,41,1)</f>
        <v>0</v>
      </c>
      <c r="C40" s="12">
        <f>INDEX('Enter Dog Info'!C:K,41,1)</f>
        <v>0</v>
      </c>
    </row>
    <row r="41" spans="1:3" x14ac:dyDescent="0.7">
      <c r="A41" s="12">
        <f>INDEX('Enter Dog Info'!A:I,42,1)</f>
        <v>39</v>
      </c>
      <c r="B41" s="12">
        <f>INDEX('Enter Dog Info'!B:J,42,1)</f>
        <v>0</v>
      </c>
      <c r="C41" s="12">
        <f>INDEX('Enter Dog Info'!C:K,42,1)</f>
        <v>0</v>
      </c>
    </row>
    <row r="42" spans="1:3" x14ac:dyDescent="0.7">
      <c r="A42" s="12">
        <f>INDEX('Enter Dog Info'!A:I,43,1)</f>
        <v>40</v>
      </c>
      <c r="B42" s="12">
        <f>INDEX('Enter Dog Info'!B:J,43,1)</f>
        <v>0</v>
      </c>
      <c r="C42" s="12">
        <f>INDEX('Enter Dog Info'!C:K,43,1)</f>
        <v>0</v>
      </c>
    </row>
    <row r="43" spans="1:3" x14ac:dyDescent="0.7">
      <c r="A43" s="12">
        <f>INDEX('Enter Dog Info'!A:I,44,1)</f>
        <v>41</v>
      </c>
      <c r="B43" s="12">
        <f>INDEX('Enter Dog Info'!B:J,44,1)</f>
        <v>0</v>
      </c>
      <c r="C43" s="12">
        <f>INDEX('Enter Dog Info'!C:K,44,1)</f>
        <v>0</v>
      </c>
    </row>
    <row r="44" spans="1:3" x14ac:dyDescent="0.7">
      <c r="A44" s="12">
        <f>INDEX('Enter Dog Info'!A:I,45,1)</f>
        <v>42</v>
      </c>
      <c r="B44" s="12">
        <f>INDEX('Enter Dog Info'!B:J,45,1)</f>
        <v>0</v>
      </c>
      <c r="C44" s="12">
        <f>INDEX('Enter Dog Info'!C:K,45,1)</f>
        <v>0</v>
      </c>
    </row>
    <row r="45" spans="1:3" x14ac:dyDescent="0.7">
      <c r="A45" s="12">
        <f>INDEX('Enter Dog Info'!A:I,46,1)</f>
        <v>43</v>
      </c>
      <c r="B45" s="12">
        <f>INDEX('Enter Dog Info'!B:J,46,1)</f>
        <v>0</v>
      </c>
      <c r="C45" s="12">
        <f>INDEX('Enter Dog Info'!C:K,46,1)</f>
        <v>0</v>
      </c>
    </row>
    <row r="46" spans="1:3" x14ac:dyDescent="0.7">
      <c r="A46" s="12">
        <f>INDEX('Enter Dog Info'!A:I,47,1)</f>
        <v>44</v>
      </c>
      <c r="B46" s="12">
        <f>INDEX('Enter Dog Info'!B:J,47,1)</f>
        <v>0</v>
      </c>
      <c r="C46" s="12">
        <f>INDEX('Enter Dog Info'!C:K,47,1)</f>
        <v>0</v>
      </c>
    </row>
    <row r="47" spans="1:3" x14ac:dyDescent="0.7">
      <c r="A47" s="12">
        <f>INDEX('Enter Dog Info'!A:I,48,1)</f>
        <v>45</v>
      </c>
      <c r="B47" s="12">
        <f>INDEX('Enter Dog Info'!B:J,48,1)</f>
        <v>0</v>
      </c>
      <c r="C47" s="12">
        <f>INDEX('Enter Dog Info'!C:K,48,1)</f>
        <v>0</v>
      </c>
    </row>
    <row r="48" spans="1:3" x14ac:dyDescent="0.7">
      <c r="A48" s="12">
        <f>INDEX('Enter Dog Info'!A:I,49,1)</f>
        <v>46</v>
      </c>
      <c r="B48" s="12">
        <f>INDEX('Enter Dog Info'!B:J,49,1)</f>
        <v>0</v>
      </c>
      <c r="C48" s="12">
        <f>INDEX('Enter Dog Info'!C:K,49,1)</f>
        <v>0</v>
      </c>
    </row>
    <row r="49" spans="1:3" x14ac:dyDescent="0.7">
      <c r="A49" s="12">
        <f>INDEX('Enter Dog Info'!A:I,50,1)</f>
        <v>47</v>
      </c>
      <c r="B49" s="12">
        <f>INDEX('Enter Dog Info'!B:J,50,1)</f>
        <v>0</v>
      </c>
      <c r="C49" s="12">
        <f>INDEX('Enter Dog Info'!C:K,50,1)</f>
        <v>0</v>
      </c>
    </row>
    <row r="50" spans="1:3" x14ac:dyDescent="0.7">
      <c r="A50" s="12">
        <f>INDEX('Enter Dog Info'!A:I,51,1)</f>
        <v>48</v>
      </c>
      <c r="B50" s="12">
        <f>INDEX('Enter Dog Info'!B:J,51,1)</f>
        <v>0</v>
      </c>
      <c r="C50" s="12">
        <f>INDEX('Enter Dog Info'!C:K,51,1)</f>
        <v>0</v>
      </c>
    </row>
    <row r="51" spans="1:3" x14ac:dyDescent="0.7">
      <c r="A51" s="12">
        <f>INDEX('Enter Dog Info'!A:I,52,1)</f>
        <v>49</v>
      </c>
      <c r="B51" s="12">
        <f>INDEX('Enter Dog Info'!B:J,52,1)</f>
        <v>0</v>
      </c>
      <c r="C51" s="12">
        <f>INDEX('Enter Dog Info'!C:K,52,1)</f>
        <v>0</v>
      </c>
    </row>
    <row r="52" spans="1:3" x14ac:dyDescent="0.7">
      <c r="A52" s="12">
        <f>INDEX('Enter Dog Info'!A:I,53,1)</f>
        <v>50</v>
      </c>
      <c r="B52" s="12">
        <f>INDEX('Enter Dog Info'!B:J,53,1)</f>
        <v>0</v>
      </c>
      <c r="C52" s="12">
        <f>INDEX('Enter Dog Info'!C:K,53,1)</f>
        <v>0</v>
      </c>
    </row>
    <row r="53" spans="1:3" x14ac:dyDescent="0.7">
      <c r="A53" s="12">
        <f>INDEX('Enter Dog Info'!A:I,54,1)</f>
        <v>51</v>
      </c>
      <c r="B53" s="12">
        <f>INDEX('Enter Dog Info'!B:J,54,1)</f>
        <v>0</v>
      </c>
      <c r="C53" s="12">
        <f>INDEX('Enter Dog Info'!C:K,54,1)</f>
        <v>0</v>
      </c>
    </row>
    <row r="54" spans="1:3" x14ac:dyDescent="0.7">
      <c r="A54" s="12">
        <f>INDEX('Enter Dog Info'!A:I,55,1)</f>
        <v>52</v>
      </c>
      <c r="B54" s="12">
        <f>INDEX('Enter Dog Info'!B:J,55,1)</f>
        <v>0</v>
      </c>
      <c r="C54" s="12">
        <f>INDEX('Enter Dog Info'!C:K,55,1)</f>
        <v>0</v>
      </c>
    </row>
    <row r="55" spans="1:3" x14ac:dyDescent="0.7">
      <c r="A55" s="12">
        <f>INDEX('Enter Dog Info'!A:I,56,1)</f>
        <v>53</v>
      </c>
      <c r="B55" s="12">
        <f>INDEX('Enter Dog Info'!B:J,56,1)</f>
        <v>0</v>
      </c>
      <c r="C55" s="12">
        <f>INDEX('Enter Dog Info'!C:K,56,1)</f>
        <v>0</v>
      </c>
    </row>
    <row r="56" spans="1:3" x14ac:dyDescent="0.7">
      <c r="A56" s="12">
        <f>INDEX('Enter Dog Info'!A:I,57,1)</f>
        <v>54</v>
      </c>
      <c r="B56" s="12">
        <f>INDEX('Enter Dog Info'!B:J,57,1)</f>
        <v>0</v>
      </c>
      <c r="C56" s="12">
        <f>INDEX('Enter Dog Info'!C:K,57,1)</f>
        <v>0</v>
      </c>
    </row>
    <row r="57" spans="1:3" x14ac:dyDescent="0.7">
      <c r="A57" s="12">
        <f>INDEX('Enter Dog Info'!A:I,58,1)</f>
        <v>55</v>
      </c>
      <c r="B57" s="12">
        <f>INDEX('Enter Dog Info'!B:J,58,1)</f>
        <v>0</v>
      </c>
      <c r="C57" s="12">
        <f>INDEX('Enter Dog Info'!C:K,58,1)</f>
        <v>0</v>
      </c>
    </row>
    <row r="58" spans="1:3" x14ac:dyDescent="0.7">
      <c r="A58" s="12">
        <f>INDEX('Enter Dog Info'!A:I,59,1)</f>
        <v>56</v>
      </c>
      <c r="B58" s="12">
        <f>INDEX('Enter Dog Info'!B:J,59,1)</f>
        <v>0</v>
      </c>
      <c r="C58" s="12">
        <f>INDEX('Enter Dog Info'!C:K,59,1)</f>
        <v>0</v>
      </c>
    </row>
    <row r="59" spans="1:3" x14ac:dyDescent="0.7">
      <c r="A59" s="12">
        <f>INDEX('Enter Dog Info'!A:I,60,1)</f>
        <v>57</v>
      </c>
      <c r="B59" s="12">
        <f>INDEX('Enter Dog Info'!B:J,60,1)</f>
        <v>0</v>
      </c>
      <c r="C59" s="12">
        <f>INDEX('Enter Dog Info'!C:K,60,1)</f>
        <v>0</v>
      </c>
    </row>
    <row r="60" spans="1:3" x14ac:dyDescent="0.7">
      <c r="A60" s="12">
        <f>INDEX('Enter Dog Info'!A:I,61,1)</f>
        <v>58</v>
      </c>
      <c r="B60" s="12">
        <f>INDEX('Enter Dog Info'!B:J,61,1)</f>
        <v>0</v>
      </c>
      <c r="C60" s="12">
        <f>INDEX('Enter Dog Info'!C:K,61,1)</f>
        <v>0</v>
      </c>
    </row>
    <row r="61" spans="1:3" x14ac:dyDescent="0.7">
      <c r="A61" s="12">
        <f>INDEX('Enter Dog Info'!A:I,62,1)</f>
        <v>59</v>
      </c>
      <c r="B61" s="12">
        <f>INDEX('Enter Dog Info'!B:J,62,1)</f>
        <v>0</v>
      </c>
      <c r="C61" s="12">
        <f>INDEX('Enter Dog Info'!C:K,62,1)</f>
        <v>0</v>
      </c>
    </row>
    <row r="62" spans="1:3" x14ac:dyDescent="0.7">
      <c r="A62" s="12">
        <f>INDEX('Enter Dog Info'!A:I,63,1)</f>
        <v>60</v>
      </c>
      <c r="B62" s="12">
        <f>INDEX('Enter Dog Info'!B:J,63,1)</f>
        <v>0</v>
      </c>
      <c r="C62" s="12">
        <f>INDEX('Enter Dog Info'!C:K,63,1)</f>
        <v>0</v>
      </c>
    </row>
    <row r="63" spans="1:3" x14ac:dyDescent="0.7">
      <c r="A63" s="12">
        <f>INDEX('Enter Dog Info'!A:I,64,1)</f>
        <v>61</v>
      </c>
      <c r="B63" s="12">
        <f>INDEX('Enter Dog Info'!B:J,64,1)</f>
        <v>0</v>
      </c>
      <c r="C63" s="12">
        <f>INDEX('Enter Dog Info'!C:K,64,1)</f>
        <v>0</v>
      </c>
    </row>
    <row r="64" spans="1:3" x14ac:dyDescent="0.7">
      <c r="A64" s="12">
        <f>INDEX('Enter Dog Info'!A:I,65,1)</f>
        <v>62</v>
      </c>
      <c r="B64" s="12">
        <f>INDEX('Enter Dog Info'!B:J,65,1)</f>
        <v>0</v>
      </c>
      <c r="C64" s="12">
        <f>INDEX('Enter Dog Info'!C:K,65,1)</f>
        <v>0</v>
      </c>
    </row>
    <row r="65" spans="1:3" x14ac:dyDescent="0.7">
      <c r="A65" s="12">
        <f>INDEX('Enter Dog Info'!A:I,66,1)</f>
        <v>63</v>
      </c>
      <c r="B65" s="12">
        <f>INDEX('Enter Dog Info'!B:J,66,1)</f>
        <v>0</v>
      </c>
      <c r="C65" s="12">
        <f>INDEX('Enter Dog Info'!C:K,66,1)</f>
        <v>0</v>
      </c>
    </row>
    <row r="66" spans="1:3" x14ac:dyDescent="0.7">
      <c r="A66" s="12">
        <f>INDEX('Enter Dog Info'!A:I,67,1)</f>
        <v>64</v>
      </c>
      <c r="B66" s="12">
        <f>INDEX('Enter Dog Info'!B:J,67,1)</f>
        <v>0</v>
      </c>
      <c r="C66" s="12">
        <f>INDEX('Enter Dog Info'!C:K,67,1)</f>
        <v>0</v>
      </c>
    </row>
    <row r="67" spans="1:3" x14ac:dyDescent="0.7">
      <c r="A67" s="12">
        <f>INDEX('Enter Dog Info'!A:I,68,1)</f>
        <v>65</v>
      </c>
      <c r="B67" s="12">
        <f>INDEX('Enter Dog Info'!B:J,68,1)</f>
        <v>0</v>
      </c>
      <c r="C67" s="12">
        <f>INDEX('Enter Dog Info'!C:K,68,1)</f>
        <v>0</v>
      </c>
    </row>
    <row r="68" spans="1:3" x14ac:dyDescent="0.7">
      <c r="A68" s="12">
        <f>INDEX('Enter Dog Info'!A:I,69,1)</f>
        <v>66</v>
      </c>
      <c r="B68" s="12">
        <f>INDEX('Enter Dog Info'!B:J,69,1)</f>
        <v>0</v>
      </c>
      <c r="C68" s="12">
        <f>INDEX('Enter Dog Info'!C:K,69,1)</f>
        <v>0</v>
      </c>
    </row>
    <row r="69" spans="1:3" x14ac:dyDescent="0.7">
      <c r="A69" s="12">
        <f>INDEX('Enter Dog Info'!A:I,70,1)</f>
        <v>67</v>
      </c>
      <c r="B69" s="12">
        <f>INDEX('Enter Dog Info'!B:J,70,1)</f>
        <v>0</v>
      </c>
      <c r="C69" s="12">
        <f>INDEX('Enter Dog Info'!C:K,70,1)</f>
        <v>0</v>
      </c>
    </row>
    <row r="70" spans="1:3" x14ac:dyDescent="0.7">
      <c r="A70" s="12">
        <f>INDEX('Enter Dog Info'!A:I,71,1)</f>
        <v>68</v>
      </c>
      <c r="B70" s="12">
        <f>INDEX('Enter Dog Info'!B:J,71,1)</f>
        <v>0</v>
      </c>
      <c r="C70" s="12">
        <f>INDEX('Enter Dog Info'!C:K,71,1)</f>
        <v>0</v>
      </c>
    </row>
    <row r="71" spans="1:3" x14ac:dyDescent="0.7">
      <c r="A71" s="12">
        <f>INDEX('Enter Dog Info'!A:I,72,1)</f>
        <v>69</v>
      </c>
      <c r="B71" s="12">
        <f>INDEX('Enter Dog Info'!B:J,72,1)</f>
        <v>0</v>
      </c>
      <c r="C71" s="12">
        <f>INDEX('Enter Dog Info'!C:K,72,1)</f>
        <v>0</v>
      </c>
    </row>
    <row r="72" spans="1:3" x14ac:dyDescent="0.7">
      <c r="A72" s="12">
        <f>INDEX('Enter Dog Info'!A:I,73,1)</f>
        <v>70</v>
      </c>
      <c r="B72" s="12">
        <f>INDEX('Enter Dog Info'!B:J,73,1)</f>
        <v>0</v>
      </c>
      <c r="C72" s="12">
        <f>INDEX('Enter Dog Info'!C:K,73,1)</f>
        <v>0</v>
      </c>
    </row>
    <row r="73" spans="1:3" x14ac:dyDescent="0.7">
      <c r="A73" s="12">
        <f>INDEX('Enter Dog Info'!A:I,74,1)</f>
        <v>71</v>
      </c>
      <c r="B73" s="12">
        <f>INDEX('Enter Dog Info'!B:J,74,1)</f>
        <v>0</v>
      </c>
      <c r="C73" s="12">
        <f>INDEX('Enter Dog Info'!C:K,74,1)</f>
        <v>0</v>
      </c>
    </row>
    <row r="74" spans="1:3" x14ac:dyDescent="0.7">
      <c r="A74" s="12">
        <f>INDEX('Enter Dog Info'!A:I,75,1)</f>
        <v>72</v>
      </c>
      <c r="B74" s="12">
        <f>INDEX('Enter Dog Info'!B:J,75,1)</f>
        <v>0</v>
      </c>
      <c r="C74" s="12">
        <f>INDEX('Enter Dog Info'!C:K,75,1)</f>
        <v>0</v>
      </c>
    </row>
    <row r="75" spans="1:3" x14ac:dyDescent="0.7">
      <c r="A75" s="12">
        <f>INDEX('Enter Dog Info'!A:I,76,1)</f>
        <v>73</v>
      </c>
      <c r="B75" s="12">
        <f>INDEX('Enter Dog Info'!B:J,76,1)</f>
        <v>0</v>
      </c>
      <c r="C75" s="12">
        <f>INDEX('Enter Dog Info'!C:K,76,1)</f>
        <v>0</v>
      </c>
    </row>
    <row r="76" spans="1:3" x14ac:dyDescent="0.7">
      <c r="A76" s="12">
        <f>INDEX('Enter Dog Info'!A:I,77,1)</f>
        <v>74</v>
      </c>
      <c r="B76" s="12">
        <f>INDEX('Enter Dog Info'!B:J,77,1)</f>
        <v>0</v>
      </c>
      <c r="C76" s="12">
        <f>INDEX('Enter Dog Info'!C:K,77,1)</f>
        <v>0</v>
      </c>
    </row>
    <row r="77" spans="1:3" x14ac:dyDescent="0.7">
      <c r="A77" s="12">
        <f>INDEX('Enter Dog Info'!A:I,78,1)</f>
        <v>75</v>
      </c>
      <c r="B77" s="12">
        <f>INDEX('Enter Dog Info'!B:J,78,1)</f>
        <v>0</v>
      </c>
      <c r="C77" s="12">
        <f>INDEX('Enter Dog Info'!C:K,78,1)</f>
        <v>0</v>
      </c>
    </row>
    <row r="78" spans="1:3" x14ac:dyDescent="0.7">
      <c r="A78" s="12">
        <f>INDEX('Enter Dog Info'!A:I,79,1)</f>
        <v>76</v>
      </c>
      <c r="B78" s="12">
        <f>INDEX('Enter Dog Info'!B:J,79,1)</f>
        <v>0</v>
      </c>
      <c r="C78" s="12">
        <f>INDEX('Enter Dog Info'!C:K,79,1)</f>
        <v>0</v>
      </c>
    </row>
    <row r="79" spans="1:3" x14ac:dyDescent="0.7">
      <c r="A79" s="12">
        <f>INDEX('Enter Dog Info'!A:I,80,1)</f>
        <v>77</v>
      </c>
      <c r="B79" s="12">
        <f>INDEX('Enter Dog Info'!B:J,80,1)</f>
        <v>0</v>
      </c>
      <c r="C79" s="12">
        <f>INDEX('Enter Dog Info'!C:K,80,1)</f>
        <v>0</v>
      </c>
    </row>
    <row r="80" spans="1:3" x14ac:dyDescent="0.7">
      <c r="A80" s="12">
        <f>INDEX('Enter Dog Info'!A:I,81,1)</f>
        <v>78</v>
      </c>
      <c r="B80" s="12">
        <f>INDEX('Enter Dog Info'!B:J,81,1)</f>
        <v>0</v>
      </c>
      <c r="C80" s="12">
        <f>INDEX('Enter Dog Info'!C:K,81,1)</f>
        <v>0</v>
      </c>
    </row>
    <row r="81" spans="1:3" x14ac:dyDescent="0.7">
      <c r="A81" s="12">
        <f>INDEX('Enter Dog Info'!A:I,82,1)</f>
        <v>79</v>
      </c>
      <c r="B81" s="12">
        <f>INDEX('Enter Dog Info'!B:J,82,1)</f>
        <v>0</v>
      </c>
      <c r="C81" s="12">
        <f>INDEX('Enter Dog Info'!C:K,82,1)</f>
        <v>0</v>
      </c>
    </row>
    <row r="82" spans="1:3" x14ac:dyDescent="0.7">
      <c r="A82" s="12">
        <f>INDEX('Enter Dog Info'!A:I,83,1)</f>
        <v>80</v>
      </c>
      <c r="B82" s="12">
        <f>INDEX('Enter Dog Info'!B:J,83,1)</f>
        <v>0</v>
      </c>
      <c r="C82" s="12">
        <f>INDEX('Enter Dog Info'!C:K,83,1)</f>
        <v>0</v>
      </c>
    </row>
    <row r="83" spans="1:3" x14ac:dyDescent="0.7">
      <c r="A83" s="12">
        <f>INDEX('Enter Dog Info'!A:I,84,1)</f>
        <v>81</v>
      </c>
      <c r="B83" s="12">
        <f>INDEX('Enter Dog Info'!B:J,84,1)</f>
        <v>0</v>
      </c>
      <c r="C83" s="12">
        <f>INDEX('Enter Dog Info'!C:K,84,1)</f>
        <v>0</v>
      </c>
    </row>
    <row r="84" spans="1:3" x14ac:dyDescent="0.7">
      <c r="A84" s="12">
        <f>INDEX('Enter Dog Info'!A:I,85,1)</f>
        <v>82</v>
      </c>
      <c r="B84" s="12">
        <f>INDEX('Enter Dog Info'!B:J,85,1)</f>
        <v>0</v>
      </c>
      <c r="C84" s="12">
        <f>INDEX('Enter Dog Info'!C:K,85,1)</f>
        <v>0</v>
      </c>
    </row>
    <row r="85" spans="1:3" x14ac:dyDescent="0.7">
      <c r="A85" s="12">
        <f>INDEX('Enter Dog Info'!A:I,86,1)</f>
        <v>83</v>
      </c>
      <c r="B85" s="12">
        <f>INDEX('Enter Dog Info'!B:J,86,1)</f>
        <v>0</v>
      </c>
      <c r="C85" s="12">
        <f>INDEX('Enter Dog Info'!C:K,86,1)</f>
        <v>0</v>
      </c>
    </row>
    <row r="86" spans="1:3" x14ac:dyDescent="0.7">
      <c r="A86" s="12">
        <f>INDEX('Enter Dog Info'!A:I,87,1)</f>
        <v>84</v>
      </c>
      <c r="B86" s="12">
        <f>INDEX('Enter Dog Info'!B:J,87,1)</f>
        <v>0</v>
      </c>
      <c r="C86" s="12">
        <f>INDEX('Enter Dog Info'!C:K,87,1)</f>
        <v>0</v>
      </c>
    </row>
    <row r="87" spans="1:3" x14ac:dyDescent="0.7">
      <c r="A87" s="12">
        <f>INDEX('Enter Dog Info'!A:I,88,1)</f>
        <v>85</v>
      </c>
      <c r="B87" s="12">
        <f>INDEX('Enter Dog Info'!B:J,88,1)</f>
        <v>0</v>
      </c>
      <c r="C87" s="12">
        <f>INDEX('Enter Dog Info'!C:K,88,1)</f>
        <v>0</v>
      </c>
    </row>
    <row r="88" spans="1:3" x14ac:dyDescent="0.7">
      <c r="A88" s="12">
        <f>INDEX('Enter Dog Info'!A:I,89,1)</f>
        <v>86</v>
      </c>
      <c r="B88" s="12">
        <f>INDEX('Enter Dog Info'!B:J,89,1)</f>
        <v>0</v>
      </c>
      <c r="C88" s="12">
        <f>INDEX('Enter Dog Info'!C:K,89,1)</f>
        <v>0</v>
      </c>
    </row>
    <row r="89" spans="1:3" x14ac:dyDescent="0.7">
      <c r="A89" s="12">
        <f>INDEX('Enter Dog Info'!A:I,90,1)</f>
        <v>87</v>
      </c>
      <c r="B89" s="12">
        <f>INDEX('Enter Dog Info'!B:J,90,1)</f>
        <v>0</v>
      </c>
      <c r="C89" s="12">
        <f>INDEX('Enter Dog Info'!C:K,0,1)</f>
        <v>0</v>
      </c>
    </row>
    <row r="90" spans="1:3" x14ac:dyDescent="0.7">
      <c r="A90" s="12">
        <f>INDEX('Enter Dog Info'!A:I,91,1)</f>
        <v>88</v>
      </c>
      <c r="B90" s="12">
        <f>INDEX('Enter Dog Info'!B:J,91,1)</f>
        <v>0</v>
      </c>
      <c r="C90" s="12">
        <f>INDEX('Enter Dog Info'!C:K,91,1)</f>
        <v>0</v>
      </c>
    </row>
    <row r="91" spans="1:3" x14ac:dyDescent="0.7">
      <c r="A91" s="12">
        <f>INDEX('Enter Dog Info'!A:I,92,1)</f>
        <v>89</v>
      </c>
      <c r="B91" s="12">
        <f>INDEX('Enter Dog Info'!B:J,92,1)</f>
        <v>0</v>
      </c>
      <c r="C91" s="12">
        <f>INDEX('Enter Dog Info'!C:K,92,1)</f>
        <v>0</v>
      </c>
    </row>
    <row r="92" spans="1:3" x14ac:dyDescent="0.7">
      <c r="A92" s="12">
        <f>INDEX('Enter Dog Info'!A:I,93,1)</f>
        <v>90</v>
      </c>
      <c r="B92" s="12">
        <f>INDEX('Enter Dog Info'!B:J,93,1)</f>
        <v>0</v>
      </c>
      <c r="C92" s="12">
        <f>INDEX('Enter Dog Info'!C:K,93,1)</f>
        <v>0</v>
      </c>
    </row>
    <row r="93" spans="1:3" x14ac:dyDescent="0.7">
      <c r="A93" s="12">
        <f>INDEX('Enter Dog Info'!A:I,94,1)</f>
        <v>91</v>
      </c>
      <c r="B93" s="12">
        <f>INDEX('Enter Dog Info'!B:J,94,1)</f>
        <v>0</v>
      </c>
      <c r="C93" s="12">
        <f>INDEX('Enter Dog Info'!C:K,94,1)</f>
        <v>0</v>
      </c>
    </row>
    <row r="94" spans="1:3" x14ac:dyDescent="0.7">
      <c r="A94" s="12">
        <f>INDEX('Enter Dog Info'!A:I,95,1)</f>
        <v>92</v>
      </c>
      <c r="B94" s="12">
        <f>INDEX('Enter Dog Info'!B:J,95,1)</f>
        <v>0</v>
      </c>
      <c r="C94" s="12">
        <f>INDEX('Enter Dog Info'!C:K,95,1)</f>
        <v>0</v>
      </c>
    </row>
    <row r="95" spans="1:3" x14ac:dyDescent="0.7">
      <c r="A95" s="12">
        <f>INDEX('Enter Dog Info'!A:I,96,1)</f>
        <v>93</v>
      </c>
      <c r="B95" s="12">
        <f>INDEX('Enter Dog Info'!B:J,96,1)</f>
        <v>0</v>
      </c>
      <c r="C95" s="12">
        <f>INDEX('Enter Dog Info'!C:K,96,1)</f>
        <v>0</v>
      </c>
    </row>
    <row r="96" spans="1:3" x14ac:dyDescent="0.7">
      <c r="A96" s="12">
        <f>INDEX('Enter Dog Info'!A:I,97,1)</f>
        <v>94</v>
      </c>
      <c r="B96" s="12">
        <f>INDEX('Enter Dog Info'!B:J,97,1)</f>
        <v>0</v>
      </c>
      <c r="C96" s="12">
        <f>INDEX('Enter Dog Info'!C:K,97,1)</f>
        <v>0</v>
      </c>
    </row>
    <row r="97" spans="1:3" x14ac:dyDescent="0.7">
      <c r="A97" s="12">
        <f>INDEX('Enter Dog Info'!A:I,98,1)</f>
        <v>95</v>
      </c>
      <c r="B97" s="12">
        <f>INDEX('Enter Dog Info'!B:J,98,1)</f>
        <v>0</v>
      </c>
      <c r="C97" s="12">
        <f>INDEX('Enter Dog Info'!C:K,98,1)</f>
        <v>0</v>
      </c>
    </row>
    <row r="98" spans="1:3" x14ac:dyDescent="0.7">
      <c r="A98" s="12">
        <f>INDEX('Enter Dog Info'!A:I,99,1)</f>
        <v>96</v>
      </c>
      <c r="B98" s="12">
        <f>INDEX('Enter Dog Info'!B:J,99,1)</f>
        <v>0</v>
      </c>
      <c r="C98" s="12">
        <f>INDEX('Enter Dog Info'!C:K,99,1)</f>
        <v>0</v>
      </c>
    </row>
    <row r="99" spans="1:3" x14ac:dyDescent="0.7">
      <c r="A99" s="12">
        <f>INDEX('Enter Dog Info'!A:I,100,1)</f>
        <v>97</v>
      </c>
      <c r="B99" s="12">
        <f>INDEX('Enter Dog Info'!B:J,100,1)</f>
        <v>0</v>
      </c>
      <c r="C99" s="12">
        <f>INDEX('Enter Dog Info'!C:K,100,1)</f>
        <v>0</v>
      </c>
    </row>
    <row r="100" spans="1:3" x14ac:dyDescent="0.7">
      <c r="A100" s="12">
        <f>INDEX('Enter Dog Info'!A:I,101,1)</f>
        <v>98</v>
      </c>
      <c r="B100" s="12">
        <f>INDEX('Enter Dog Info'!B:J,101,1)</f>
        <v>0</v>
      </c>
      <c r="C100" s="12">
        <f>INDEX('Enter Dog Info'!C:K,101,1)</f>
        <v>0</v>
      </c>
    </row>
    <row r="101" spans="1:3" x14ac:dyDescent="0.7">
      <c r="A101" s="12">
        <f>INDEX('Enter Dog Info'!A:I,102,1)</f>
        <v>99</v>
      </c>
      <c r="B101" s="12">
        <f>INDEX('Enter Dog Info'!B:J,102,1)</f>
        <v>0</v>
      </c>
      <c r="C101" s="12">
        <f>INDEX('Enter Dog Info'!C:K,102,1)</f>
        <v>0</v>
      </c>
    </row>
    <row r="102" spans="1:3" x14ac:dyDescent="0.7">
      <c r="A102" s="12">
        <f>INDEX('Enter Dog Info'!A:I,103,1)</f>
        <v>100</v>
      </c>
      <c r="B102" s="12">
        <f>INDEX('Enter Dog Info'!B:J,103,1)</f>
        <v>0</v>
      </c>
      <c r="C102" s="12">
        <f>INDEX('Enter Dog Info'!C:K,103,1)</f>
        <v>0</v>
      </c>
    </row>
    <row r="103" spans="1:3" x14ac:dyDescent="0.7">
      <c r="A103" s="12">
        <f>INDEX('Enter Dog Info'!A:I,104,1)</f>
        <v>101</v>
      </c>
      <c r="B103" s="12">
        <f>INDEX('Enter Dog Info'!B:J,104,1)</f>
        <v>0</v>
      </c>
      <c r="C103" s="12">
        <f>INDEX('Enter Dog Info'!C:K,104,1)</f>
        <v>0</v>
      </c>
    </row>
    <row r="104" spans="1:3" x14ac:dyDescent="0.7">
      <c r="A104" s="12">
        <f>INDEX('Enter Dog Info'!A:I,105,1)</f>
        <v>102</v>
      </c>
      <c r="B104" s="12">
        <f>INDEX('Enter Dog Info'!B:J,105,1)</f>
        <v>0</v>
      </c>
      <c r="C104" s="12">
        <f>INDEX('Enter Dog Info'!C:K,105,1)</f>
        <v>0</v>
      </c>
    </row>
    <row r="105" spans="1:3" x14ac:dyDescent="0.7">
      <c r="A105" s="12">
        <f>INDEX('Enter Dog Info'!A:I,106,1)</f>
        <v>103</v>
      </c>
      <c r="B105" s="12">
        <f>INDEX('Enter Dog Info'!B:J,106,1)</f>
        <v>0</v>
      </c>
      <c r="C105" s="12">
        <f>INDEX('Enter Dog Info'!C:K,106,1)</f>
        <v>0</v>
      </c>
    </row>
    <row r="106" spans="1:3" x14ac:dyDescent="0.7">
      <c r="A106" s="12">
        <f>INDEX('Enter Dog Info'!A:I,107,1)</f>
        <v>104</v>
      </c>
      <c r="B106" s="12">
        <f>INDEX('Enter Dog Info'!B:J,107,1)</f>
        <v>0</v>
      </c>
      <c r="C106" s="12">
        <f>INDEX('Enter Dog Info'!C:K,107,1)</f>
        <v>0</v>
      </c>
    </row>
  </sheetData>
  <sheetProtection sheet="1" objects="1" scenarios="1" selectLockedCells="1" selectUnlockedCells="1"/>
  <mergeCells count="1">
    <mergeCell ref="A1:B1"/>
  </mergeCells>
  <phoneticPr fontId="4" type="noConversion"/>
  <conditionalFormatting sqref="A1:XFD1048576">
    <cfRule type="cellIs" dxfId="95" priority="1" operator="equal">
      <formula>0</formula>
    </cfRule>
  </conditionalFormatting>
  <pageMargins left="0.7" right="0.7" top="0.75" bottom="0.75" header="0.3" footer="0.3"/>
  <pageSetup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sqref="A1:A104857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'Enter Dog Info'!C2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'Enter Dog Info'!F2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Info'!A:L,4,1)</f>
        <v>1</v>
      </c>
      <c r="B6" s="19" t="str">
        <f>INDEX('Enter Dog Info'!A:L,4,2)</f>
        <v>Afghan Hound</v>
      </c>
      <c r="C6" s="20" t="str">
        <f>INDEX('Enter Dog Info'!B:M,4,2)</f>
        <v>Bobby</v>
      </c>
      <c r="D6" s="20" t="str">
        <f>INDEX('Enter Dog Info'!C:N,4,2)</f>
        <v>Bobby's Cute Sweet Little Face Runner</v>
      </c>
      <c r="E6" s="20" t="str">
        <f>INDEX('Enter Dog Info'!D:O,4,2)</f>
        <v>HP103949201</v>
      </c>
      <c r="F6" s="21">
        <f>INDEX('Enter Dog Info'!E:P,4,6)</f>
        <v>8.1050000000000004</v>
      </c>
      <c r="G6" s="22">
        <f t="shared" ref="G6" si="0">IF(F6&gt;0, ROUND(204.545/F6,2), 0)</f>
        <v>25.24</v>
      </c>
      <c r="H6" s="20">
        <f>INDEX('Enter Dog Info'!G:R,4,1)</f>
        <v>1</v>
      </c>
      <c r="I6" s="23">
        <f t="shared" ref="I6" si="1">ROUND((G6*H6),2)</f>
        <v>25.24</v>
      </c>
    </row>
    <row r="7" spans="1:9" ht="30" customHeight="1" x14ac:dyDescent="0.25">
      <c r="A7" s="52">
        <f>INDEX('Enter Dog Info'!A:L,5,1)</f>
        <v>2</v>
      </c>
      <c r="B7" s="19" t="str">
        <f>INDEX('Enter Dog Info'!A:L,5,2)</f>
        <v>Cavalier King Charles Spaniel</v>
      </c>
      <c r="C7" s="20" t="str">
        <f>INDEX('Enter Dog Info'!B:M,5,2)</f>
        <v>Susan</v>
      </c>
      <c r="D7" s="20" t="str">
        <f>INDEX('Enter Dog Info'!C:N,5,2)</f>
        <v>Oh Susannah Don't You Cry For Me</v>
      </c>
      <c r="E7" s="20" t="str">
        <f>INDEX('Enter Dog Info'!D:O,5,2)</f>
        <v>PAL1204793</v>
      </c>
      <c r="F7" s="21">
        <f>INDEX('Enter Dog Info'!E:P,5,6)</f>
        <v>9.27</v>
      </c>
      <c r="G7" s="22">
        <f t="shared" ref="G7:G13" si="2">IF(F7&gt;0, ROUND(204.545/F7,2), 0)</f>
        <v>22.07</v>
      </c>
      <c r="H7" s="20">
        <f>INDEX('Enter Dog Info'!G:R,5,1)</f>
        <v>1.5</v>
      </c>
      <c r="I7" s="23">
        <f t="shared" ref="I7:I13" si="3">ROUND((G7*H7),2)</f>
        <v>33.11</v>
      </c>
    </row>
    <row r="8" spans="1:9" ht="30" customHeight="1" x14ac:dyDescent="0.25">
      <c r="A8" s="52">
        <f>INDEX('Enter Dog Info'!A:L,6,1)</f>
        <v>3</v>
      </c>
      <c r="B8" s="19" t="str">
        <f>INDEX('Enter Dog Info'!A:L,6,2)</f>
        <v>Nova Scotia Duck Tolling Retriever</v>
      </c>
      <c r="C8" s="20" t="str">
        <f>INDEX('Enter Dog Info'!B:M,6,2)</f>
        <v>Mike</v>
      </c>
      <c r="D8" s="20" t="str">
        <f>INDEX('Enter Dog Info'!C:N,6,2)</f>
        <v>Oh Mickey You So Fine With A Twist</v>
      </c>
      <c r="E8" s="20" t="str">
        <f>INDEX('Enter Dog Info'!D:O,6,2)</f>
        <v>SP104937190</v>
      </c>
      <c r="F8" s="21">
        <f>INDEX('Enter Dog Info'!E:P,6,6)</f>
        <v>7.6549999999999994</v>
      </c>
      <c r="G8" s="22">
        <f t="shared" si="2"/>
        <v>26.72</v>
      </c>
      <c r="H8" s="20">
        <f>INDEX('Enter Dog Info'!G:R,6,1)</f>
        <v>1</v>
      </c>
      <c r="I8" s="23">
        <f>ROUND((G8*H8),2)</f>
        <v>26.72</v>
      </c>
    </row>
    <row r="9" spans="1:9" ht="30" customHeight="1" x14ac:dyDescent="0.25">
      <c r="A9" s="52">
        <f>INDEX('Enter Dog Info'!A:L,7,1)</f>
        <v>4</v>
      </c>
      <c r="B9" s="19">
        <f>INDEX('Enter Dog Info'!A:L,7,2)</f>
        <v>0</v>
      </c>
      <c r="C9" s="20">
        <f>INDEX('Enter Dog Info'!B:M,7,2)</f>
        <v>0</v>
      </c>
      <c r="D9" s="20">
        <f>INDEX('Enter Dog Info'!C:N,7,2)</f>
        <v>0</v>
      </c>
      <c r="E9" s="20">
        <f>INDEX('Enter Dog Info'!D:O,7,2)</f>
        <v>0</v>
      </c>
      <c r="F9" s="21">
        <f>INDEX('Enter Dog Info'!E:P,7,6)</f>
        <v>0</v>
      </c>
      <c r="G9" s="22">
        <f t="shared" si="2"/>
        <v>0</v>
      </c>
      <c r="H9" s="20">
        <f>INDEX('Enter Dog Info'!G:R,7,1)</f>
        <v>0</v>
      </c>
      <c r="I9" s="23">
        <f t="shared" si="3"/>
        <v>0</v>
      </c>
    </row>
    <row r="10" spans="1:9" ht="30" customHeight="1" x14ac:dyDescent="0.25">
      <c r="A10" s="52">
        <f>INDEX('Enter Dog Info'!A:L,8,1)</f>
        <v>5</v>
      </c>
      <c r="B10" s="19">
        <f>INDEX('Enter Dog Info'!A:L,8,2)</f>
        <v>0</v>
      </c>
      <c r="C10" s="20">
        <f>INDEX('Enter Dog Info'!B:M,8,2)</f>
        <v>0</v>
      </c>
      <c r="D10" s="20">
        <f>INDEX('Enter Dog Info'!C:N,8,2)</f>
        <v>0</v>
      </c>
      <c r="E10" s="20">
        <f>INDEX('Enter Dog Info'!D:O,8,2)</f>
        <v>0</v>
      </c>
      <c r="F10" s="21">
        <f>INDEX('Enter Dog Info'!E:P,8,6)</f>
        <v>0</v>
      </c>
      <c r="G10" s="22">
        <f t="shared" si="2"/>
        <v>0</v>
      </c>
      <c r="H10" s="20">
        <f>INDEX('Enter Dog Info'!G:R,8,1)</f>
        <v>0</v>
      </c>
      <c r="I10" s="23">
        <f t="shared" si="3"/>
        <v>0</v>
      </c>
    </row>
    <row r="11" spans="1:9" ht="30" customHeight="1" x14ac:dyDescent="0.25">
      <c r="A11" s="52">
        <f>INDEX('Enter Dog Info'!A:L,9,1)</f>
        <v>6</v>
      </c>
      <c r="B11" s="19">
        <f>INDEX('Enter Dog Info'!A:L,9,2)</f>
        <v>0</v>
      </c>
      <c r="C11" s="20">
        <f>INDEX('Enter Dog Info'!B:M,9,2)</f>
        <v>0</v>
      </c>
      <c r="D11" s="20">
        <f>INDEX('Enter Dog Info'!C:N,9,2)</f>
        <v>0</v>
      </c>
      <c r="E11" s="20">
        <f>INDEX('Enter Dog Info'!D:O,9,2)</f>
        <v>0</v>
      </c>
      <c r="F11" s="21">
        <f>INDEX('Enter Dog Info'!E:P,9,6)</f>
        <v>0</v>
      </c>
      <c r="G11" s="22">
        <f t="shared" si="2"/>
        <v>0</v>
      </c>
      <c r="H11" s="20">
        <f>INDEX('Enter Dog Info'!G:R,9,1)</f>
        <v>0</v>
      </c>
      <c r="I11" s="23">
        <f t="shared" si="3"/>
        <v>0</v>
      </c>
    </row>
    <row r="12" spans="1:9" ht="30" customHeight="1" x14ac:dyDescent="0.25">
      <c r="A12" s="52">
        <f>INDEX('Enter Dog Info'!A:L,10,1)</f>
        <v>7</v>
      </c>
      <c r="B12" s="19">
        <f>INDEX('Enter Dog Info'!A:L,10,2)</f>
        <v>0</v>
      </c>
      <c r="C12" s="20">
        <f>INDEX('Enter Dog Info'!B:M,10,2)</f>
        <v>0</v>
      </c>
      <c r="D12" s="20">
        <f>INDEX('Enter Dog Info'!C:N,10,2)</f>
        <v>0</v>
      </c>
      <c r="E12" s="20">
        <f>INDEX('Enter Dog Info'!D:O,10,2)</f>
        <v>0</v>
      </c>
      <c r="F12" s="21">
        <f>INDEX('Enter Dog Info'!E:P,10,6)</f>
        <v>0</v>
      </c>
      <c r="G12" s="22">
        <f t="shared" si="2"/>
        <v>0</v>
      </c>
      <c r="H12" s="20">
        <f>INDEX('Enter Dog Info'!G:R,10,1)</f>
        <v>0</v>
      </c>
      <c r="I12" s="23">
        <f t="shared" si="3"/>
        <v>0</v>
      </c>
    </row>
    <row r="13" spans="1:9" ht="30" customHeight="1" x14ac:dyDescent="0.25">
      <c r="A13" s="52">
        <f>INDEX('Enter Dog Info'!A:L,11,1)</f>
        <v>8</v>
      </c>
      <c r="B13" s="19">
        <f>INDEX('Enter Dog Info'!A:L,11,2)</f>
        <v>0</v>
      </c>
      <c r="C13" s="20">
        <f>INDEX('Enter Dog Info'!B:M,11,2)</f>
        <v>0</v>
      </c>
      <c r="D13" s="20">
        <f>INDEX('Enter Dog Info'!C:N,11,2)</f>
        <v>0</v>
      </c>
      <c r="E13" s="20">
        <f>INDEX('Enter Dog Info'!D:O,11,2)</f>
        <v>0</v>
      </c>
      <c r="F13" s="21">
        <f>INDEX('Enter Dog Info'!E:P,11,6)</f>
        <v>0</v>
      </c>
      <c r="G13" s="22">
        <f t="shared" si="2"/>
        <v>0</v>
      </c>
      <c r="H13" s="20">
        <f>INDEX('Enter Dog Info'!G:R,11,1)</f>
        <v>0</v>
      </c>
      <c r="I13" s="23">
        <f t="shared" si="3"/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">
        <v>49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">
        <v>11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 selectLockedCells="1" selectUnlockedCells="1"/>
  <mergeCells count="8">
    <mergeCell ref="A16:I16"/>
    <mergeCell ref="A17:I17"/>
    <mergeCell ref="F4:G4"/>
    <mergeCell ref="F1:H1"/>
    <mergeCell ref="A4:B4"/>
    <mergeCell ref="C4:D4"/>
    <mergeCell ref="A15:I15"/>
    <mergeCell ref="A14:C14"/>
  </mergeCells>
  <phoneticPr fontId="4" type="noConversion"/>
  <conditionalFormatting sqref="A2:XFD3 A18:XFD1048576 A14:A17 J14:XFD17 A1:F1 I1:XFD1 A4 E4:XFD4 C4 A6:XFD13">
    <cfRule type="cellIs" dxfId="94" priority="3" operator="equal">
      <formula>0</formula>
    </cfRule>
  </conditionalFormatting>
  <conditionalFormatting sqref="A5:D5 F5:XFD5">
    <cfRule type="cellIs" dxfId="93" priority="2" operator="equal">
      <formula>0</formula>
    </cfRule>
  </conditionalFormatting>
  <conditionalFormatting sqref="E5">
    <cfRule type="cellIs" dxfId="92" priority="1" operator="equal">
      <formula>0</formula>
    </cfRule>
  </conditionalFormatting>
  <pageMargins left="0.75" right="0.75" top="1" bottom="1" header="0.5" footer="0.5"/>
  <pageSetup orientation="landscape" horizontalDpi="4294967292" verticalDpi="4294967292" r:id="rId1"/>
  <headerFooter>
    <oddFooter>&amp;RPage ___ of ____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sqref="A1:A104857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Info'!A:L,12,1)</f>
        <v>9</v>
      </c>
      <c r="B6" s="19">
        <f>INDEX('Enter Dog Info'!A:L,12,2)</f>
        <v>0</v>
      </c>
      <c r="C6" s="20">
        <f>INDEX('Enter Dog Info'!B:M,12,2)</f>
        <v>0</v>
      </c>
      <c r="D6" s="20">
        <f>INDEX('Enter Dog Info'!C:N,12,2)</f>
        <v>0</v>
      </c>
      <c r="E6" s="20">
        <f>INDEX('Enter Dog Info'!D:O,12,2)</f>
        <v>0</v>
      </c>
      <c r="F6" s="21">
        <f>INDEX('Enter Dog Info'!E:P,12,6)</f>
        <v>0</v>
      </c>
      <c r="G6" s="22">
        <f t="shared" ref="G6:G13" si="0">IF(F6&gt;0, ROUND(204.545/F6,2), 0)</f>
        <v>0</v>
      </c>
      <c r="H6" s="20">
        <f>INDEX('Enter Dog Info'!G:R,12,1)</f>
        <v>0</v>
      </c>
      <c r="I6" s="23">
        <f t="shared" ref="I6:I13" si="1">ROUND((G6*H6),2)</f>
        <v>0</v>
      </c>
    </row>
    <row r="7" spans="1:9" ht="30" customHeight="1" x14ac:dyDescent="0.25">
      <c r="A7" s="52">
        <f>INDEX('Enter Dog Info'!A:L,13,1)</f>
        <v>10</v>
      </c>
      <c r="B7" s="19">
        <f>INDEX('Enter Dog Info'!A:L,13,2)</f>
        <v>0</v>
      </c>
      <c r="C7" s="20">
        <f>INDEX('Enter Dog Info'!B:M,13,2)</f>
        <v>0</v>
      </c>
      <c r="D7" s="20">
        <f>INDEX('Enter Dog Info'!C:N,13,2)</f>
        <v>0</v>
      </c>
      <c r="E7" s="20">
        <f>INDEX('Enter Dog Info'!D:O,13,2)</f>
        <v>0</v>
      </c>
      <c r="F7" s="21">
        <f>INDEX('Enter Dog Info'!E:P,13,6)</f>
        <v>0</v>
      </c>
      <c r="G7" s="22">
        <f t="shared" si="0"/>
        <v>0</v>
      </c>
      <c r="H7" s="20">
        <f>INDEX('Enter Dog Info'!G:R,13,1)</f>
        <v>0</v>
      </c>
      <c r="I7" s="23">
        <f t="shared" si="1"/>
        <v>0</v>
      </c>
    </row>
    <row r="8" spans="1:9" ht="30" customHeight="1" x14ac:dyDescent="0.25">
      <c r="A8" s="52">
        <f>INDEX('Enter Dog Info'!A:L,14,1)</f>
        <v>11</v>
      </c>
      <c r="B8" s="19">
        <f>INDEX('Enter Dog Info'!A:L,14,2)</f>
        <v>0</v>
      </c>
      <c r="C8" s="20">
        <f>INDEX('Enter Dog Info'!B:M,14,2)</f>
        <v>0</v>
      </c>
      <c r="D8" s="20">
        <f>INDEX('Enter Dog Info'!C:N,14,2)</f>
        <v>0</v>
      </c>
      <c r="E8" s="20">
        <f>INDEX('Enter Dog Info'!D:O,14,2)</f>
        <v>0</v>
      </c>
      <c r="F8" s="21">
        <f>INDEX('Enter Dog Info'!E:P,14,6)</f>
        <v>0</v>
      </c>
      <c r="G8" s="22">
        <f t="shared" si="0"/>
        <v>0</v>
      </c>
      <c r="H8" s="20">
        <f>INDEX('Enter Dog Info'!G:R,14,1)</f>
        <v>0</v>
      </c>
      <c r="I8" s="23">
        <f t="shared" si="1"/>
        <v>0</v>
      </c>
    </row>
    <row r="9" spans="1:9" ht="30" customHeight="1" x14ac:dyDescent="0.25">
      <c r="A9" s="52">
        <f>INDEX('Enter Dog Info'!A:L,15,1)</f>
        <v>12</v>
      </c>
      <c r="B9" s="19">
        <f>INDEX('Enter Dog Info'!A:L,15,2)</f>
        <v>0</v>
      </c>
      <c r="C9" s="20">
        <f>INDEX('Enter Dog Info'!B:M,15,2)</f>
        <v>0</v>
      </c>
      <c r="D9" s="20">
        <f>INDEX('Enter Dog Info'!C:N,15,2)</f>
        <v>0</v>
      </c>
      <c r="E9" s="20">
        <f>INDEX('Enter Dog Info'!D:O,15,2)</f>
        <v>0</v>
      </c>
      <c r="F9" s="21">
        <f>INDEX('Enter Dog Info'!E:P,15,6)</f>
        <v>0</v>
      </c>
      <c r="G9" s="22">
        <f t="shared" si="0"/>
        <v>0</v>
      </c>
      <c r="H9" s="20">
        <f>INDEX('Enter Dog Info'!G:R,15,1)</f>
        <v>0</v>
      </c>
      <c r="I9" s="23">
        <f t="shared" si="1"/>
        <v>0</v>
      </c>
    </row>
    <row r="10" spans="1:9" ht="30" customHeight="1" x14ac:dyDescent="0.25">
      <c r="A10" s="52">
        <f>INDEX('Enter Dog Info'!A:L,16,1)</f>
        <v>13</v>
      </c>
      <c r="B10" s="19">
        <f>INDEX('Enter Dog Info'!A:L,16,2)</f>
        <v>0</v>
      </c>
      <c r="C10" s="20">
        <f>INDEX('Enter Dog Info'!B:M,16,2)</f>
        <v>0</v>
      </c>
      <c r="D10" s="20">
        <f>INDEX('Enter Dog Info'!C:N,16,2)</f>
        <v>0</v>
      </c>
      <c r="E10" s="20">
        <f>INDEX('Enter Dog Info'!D:O,16,2)</f>
        <v>0</v>
      </c>
      <c r="F10" s="21">
        <f>INDEX('Enter Dog Info'!E:P,16,6)</f>
        <v>0</v>
      </c>
      <c r="G10" s="22">
        <f t="shared" si="0"/>
        <v>0</v>
      </c>
      <c r="H10" s="20">
        <f>INDEX('Enter Dog Info'!G:R,16,1)</f>
        <v>0</v>
      </c>
      <c r="I10" s="23">
        <f t="shared" si="1"/>
        <v>0</v>
      </c>
    </row>
    <row r="11" spans="1:9" ht="30" customHeight="1" x14ac:dyDescent="0.25">
      <c r="A11" s="52">
        <f>INDEX('Enter Dog Info'!A:L,17,1)</f>
        <v>14</v>
      </c>
      <c r="B11" s="19">
        <f>INDEX('Enter Dog Info'!A:L,17,2)</f>
        <v>0</v>
      </c>
      <c r="C11" s="20">
        <f>INDEX('Enter Dog Info'!B:M,17,2)</f>
        <v>0</v>
      </c>
      <c r="D11" s="20">
        <f>INDEX('Enter Dog Info'!C:N,17,2)</f>
        <v>0</v>
      </c>
      <c r="E11" s="20">
        <f>INDEX('Enter Dog Info'!D:O,17,2)</f>
        <v>0</v>
      </c>
      <c r="F11" s="21">
        <f>INDEX('Enter Dog Info'!E:P,17,6)</f>
        <v>0</v>
      </c>
      <c r="G11" s="22">
        <f t="shared" si="0"/>
        <v>0</v>
      </c>
      <c r="H11" s="20">
        <f>INDEX('Enter Dog Info'!G:R,17,1)</f>
        <v>0</v>
      </c>
      <c r="I11" s="23">
        <f t="shared" si="1"/>
        <v>0</v>
      </c>
    </row>
    <row r="12" spans="1:9" ht="30" customHeight="1" x14ac:dyDescent="0.25">
      <c r="A12" s="52">
        <f>INDEX('Enter Dog Info'!A:L,18,1)</f>
        <v>15</v>
      </c>
      <c r="B12" s="19">
        <f>INDEX('Enter Dog Info'!A:L,18,2)</f>
        <v>0</v>
      </c>
      <c r="C12" s="20">
        <f>INDEX('Enter Dog Info'!B:M,18,2)</f>
        <v>0</v>
      </c>
      <c r="D12" s="20">
        <f>INDEX('Enter Dog Info'!C:N,18,2)</f>
        <v>0</v>
      </c>
      <c r="E12" s="20">
        <f>INDEX('Enter Dog Info'!D:O,18,2)</f>
        <v>0</v>
      </c>
      <c r="F12" s="21">
        <f>INDEX('Enter Dog Info'!E:P,18,6)</f>
        <v>0</v>
      </c>
      <c r="G12" s="22">
        <f t="shared" si="0"/>
        <v>0</v>
      </c>
      <c r="H12" s="20">
        <f>INDEX('Enter Dog Info'!G:R,18,1)</f>
        <v>0</v>
      </c>
      <c r="I12" s="23">
        <f t="shared" si="1"/>
        <v>0</v>
      </c>
    </row>
    <row r="13" spans="1:9" ht="30" customHeight="1" x14ac:dyDescent="0.25">
      <c r="A13" s="52">
        <f>INDEX('Enter Dog Info'!A:L,19,1)</f>
        <v>16</v>
      </c>
      <c r="B13" s="19">
        <f>INDEX('Enter Dog Info'!A:L,19,2)</f>
        <v>0</v>
      </c>
      <c r="C13" s="20">
        <f>INDEX('Enter Dog Info'!B:M,19,2)</f>
        <v>0</v>
      </c>
      <c r="D13" s="20">
        <f>INDEX('Enter Dog Info'!C:N,19,2)</f>
        <v>0</v>
      </c>
      <c r="E13" s="20">
        <f>INDEX('Enter Dog Info'!D:O,19,2)</f>
        <v>0</v>
      </c>
      <c r="F13" s="21">
        <f>INDEX('Enter Dog Info'!E:P,19,6)</f>
        <v>0</v>
      </c>
      <c r="G13" s="22">
        <f t="shared" si="0"/>
        <v>0</v>
      </c>
      <c r="H13" s="20">
        <f>INDEX('Enter Dog Info'!G:R,19,1)</f>
        <v>0</v>
      </c>
      <c r="I13" s="23">
        <f t="shared" si="1"/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 selectLockedCells="1" selectUnlockedCells="1"/>
  <mergeCells count="8">
    <mergeCell ref="F1:H1"/>
    <mergeCell ref="A4:B4"/>
    <mergeCell ref="C4:D4"/>
    <mergeCell ref="A16:I16"/>
    <mergeCell ref="A17:I17"/>
    <mergeCell ref="F4:G4"/>
    <mergeCell ref="A15:I15"/>
    <mergeCell ref="A14:C14"/>
  </mergeCells>
  <phoneticPr fontId="4" type="noConversion"/>
  <conditionalFormatting sqref="A2:XFD3 B6:XFD13 A18:XFD1048576 A15:A17 J15:XFD17 A1:F1 I1:XFD1 A4 F4:XFD4 C4">
    <cfRule type="cellIs" dxfId="91" priority="8" operator="equal">
      <formula>0</formula>
    </cfRule>
  </conditionalFormatting>
  <conditionalFormatting sqref="A5:D5 F5:XFD5">
    <cfRule type="cellIs" dxfId="90" priority="7" operator="equal">
      <formula>0</formula>
    </cfRule>
  </conditionalFormatting>
  <conditionalFormatting sqref="E5">
    <cfRule type="cellIs" dxfId="89" priority="6" operator="equal">
      <formula>0</formula>
    </cfRule>
  </conditionalFormatting>
  <conditionalFormatting sqref="A14">
    <cfRule type="cellIs" dxfId="88" priority="3" operator="equal">
      <formula>0</formula>
    </cfRule>
  </conditionalFormatting>
  <conditionalFormatting sqref="J14:XFD14">
    <cfRule type="cellIs" dxfId="87" priority="4" operator="equal">
      <formula>0</formula>
    </cfRule>
  </conditionalFormatting>
  <conditionalFormatting sqref="E4">
    <cfRule type="cellIs" dxfId="86" priority="2" operator="equal">
      <formula>0</formula>
    </cfRule>
  </conditionalFormatting>
  <conditionalFormatting sqref="A6:A13">
    <cfRule type="cellIs" dxfId="85" priority="1" operator="equal">
      <formula>0</formula>
    </cfRule>
  </conditionalFormatting>
  <pageMargins left="0.75" right="0.75" top="1" bottom="1" header="0.5" footer="0.5"/>
  <pageSetup orientation="landscape" horizontalDpi="4294967292" verticalDpi="4294967292" r:id="rId1"/>
  <headerFooter>
    <oddFooter>&amp;RPage ___ of ____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sqref="A1:A104857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Info'!A:L,20,1)</f>
        <v>17</v>
      </c>
      <c r="B6" s="19">
        <f>INDEX('Enter Dog Info'!A:L,20,2)</f>
        <v>0</v>
      </c>
      <c r="C6" s="20">
        <f>INDEX('Enter Dog Info'!B:M,20,2)</f>
        <v>0</v>
      </c>
      <c r="D6" s="20">
        <f>INDEX('Enter Dog Info'!C:N,20,2)</f>
        <v>0</v>
      </c>
      <c r="E6" s="20">
        <f>INDEX('Enter Dog Info'!D:O,20,2)</f>
        <v>0</v>
      </c>
      <c r="F6" s="21">
        <f>INDEX('Enter Dog Info'!E:P,20,6)</f>
        <v>0</v>
      </c>
      <c r="G6" s="22">
        <f t="shared" ref="G6:G13" si="0">IF(F6&gt;0, ROUND(204.545/F6,2), 0)</f>
        <v>0</v>
      </c>
      <c r="H6" s="20">
        <f>INDEX('Enter Dog Info'!G:R,20,1)</f>
        <v>0</v>
      </c>
      <c r="I6" s="23">
        <f t="shared" ref="I6:I13" si="1">ROUND((G6*H6),2)</f>
        <v>0</v>
      </c>
    </row>
    <row r="7" spans="1:9" ht="30" customHeight="1" x14ac:dyDescent="0.25">
      <c r="A7" s="52">
        <f>INDEX('Enter Dog Info'!A:L,21,1)</f>
        <v>18</v>
      </c>
      <c r="B7" s="19">
        <f>INDEX('Enter Dog Info'!A:L,21,2)</f>
        <v>0</v>
      </c>
      <c r="C7" s="20">
        <f>INDEX('Enter Dog Info'!B:M,21,2)</f>
        <v>0</v>
      </c>
      <c r="D7" s="20">
        <f>INDEX('Enter Dog Info'!C:N,21,2)</f>
        <v>0</v>
      </c>
      <c r="E7" s="20">
        <f>INDEX('Enter Dog Info'!D:O,21,2)</f>
        <v>0</v>
      </c>
      <c r="F7" s="21">
        <f>INDEX('Enter Dog Info'!E:P,21,6)</f>
        <v>0</v>
      </c>
      <c r="G7" s="22">
        <f t="shared" si="0"/>
        <v>0</v>
      </c>
      <c r="H7" s="20">
        <f>INDEX('Enter Dog Info'!G:R,21,1)</f>
        <v>0</v>
      </c>
      <c r="I7" s="23">
        <f t="shared" si="1"/>
        <v>0</v>
      </c>
    </row>
    <row r="8" spans="1:9" ht="30" customHeight="1" x14ac:dyDescent="0.25">
      <c r="A8" s="52">
        <f>INDEX('Enter Dog Info'!A:L,22,1)</f>
        <v>19</v>
      </c>
      <c r="B8" s="19">
        <f>INDEX('Enter Dog Info'!A:L,22,2)</f>
        <v>0</v>
      </c>
      <c r="C8" s="20">
        <f>INDEX('Enter Dog Info'!B:M,22,2)</f>
        <v>0</v>
      </c>
      <c r="D8" s="20">
        <f>INDEX('Enter Dog Info'!C:N,22,2)</f>
        <v>0</v>
      </c>
      <c r="E8" s="20">
        <f>INDEX('Enter Dog Info'!D:O,22,2)</f>
        <v>0</v>
      </c>
      <c r="F8" s="21">
        <f>INDEX('Enter Dog Info'!E:P,22,6)</f>
        <v>0</v>
      </c>
      <c r="G8" s="22">
        <f t="shared" si="0"/>
        <v>0</v>
      </c>
      <c r="H8" s="20">
        <f>INDEX('Enter Dog Info'!G:R,22,1)</f>
        <v>0</v>
      </c>
      <c r="I8" s="23">
        <f t="shared" si="1"/>
        <v>0</v>
      </c>
    </row>
    <row r="9" spans="1:9" ht="30" customHeight="1" x14ac:dyDescent="0.25">
      <c r="A9" s="52">
        <f>INDEX('Enter Dog Info'!A:L,23,1)</f>
        <v>20</v>
      </c>
      <c r="B9" s="19">
        <f>INDEX('Enter Dog Info'!A:L,23,2)</f>
        <v>0</v>
      </c>
      <c r="C9" s="20">
        <f>INDEX('Enter Dog Info'!B:M,23,2)</f>
        <v>0</v>
      </c>
      <c r="D9" s="20">
        <f>INDEX('Enter Dog Info'!C:N,23,2)</f>
        <v>0</v>
      </c>
      <c r="E9" s="20">
        <f>INDEX('Enter Dog Info'!D:O,23,2)</f>
        <v>0</v>
      </c>
      <c r="F9" s="21">
        <f>INDEX('Enter Dog Info'!E:P,23,6)</f>
        <v>0</v>
      </c>
      <c r="G9" s="22">
        <f t="shared" si="0"/>
        <v>0</v>
      </c>
      <c r="H9" s="20">
        <f>INDEX('Enter Dog Info'!G:R,23,1)</f>
        <v>0</v>
      </c>
      <c r="I9" s="23">
        <f t="shared" si="1"/>
        <v>0</v>
      </c>
    </row>
    <row r="10" spans="1:9" ht="30" customHeight="1" x14ac:dyDescent="0.25">
      <c r="A10" s="52">
        <f>INDEX('Enter Dog Info'!A:L,24,1)</f>
        <v>21</v>
      </c>
      <c r="B10" s="19">
        <f>INDEX('Enter Dog Info'!A:L,24,2)</f>
        <v>0</v>
      </c>
      <c r="C10" s="20">
        <f>INDEX('Enter Dog Info'!B:M,24,2)</f>
        <v>0</v>
      </c>
      <c r="D10" s="20">
        <f>INDEX('Enter Dog Info'!C:N,24,2)</f>
        <v>0</v>
      </c>
      <c r="E10" s="20">
        <f>INDEX('Enter Dog Info'!D:O,24,2)</f>
        <v>0</v>
      </c>
      <c r="F10" s="21">
        <f>INDEX('Enter Dog Info'!E:P,24,6)</f>
        <v>0</v>
      </c>
      <c r="G10" s="22">
        <f t="shared" si="0"/>
        <v>0</v>
      </c>
      <c r="H10" s="20">
        <f>INDEX('Enter Dog Info'!G:R,24,1)</f>
        <v>0</v>
      </c>
      <c r="I10" s="23">
        <f t="shared" si="1"/>
        <v>0</v>
      </c>
    </row>
    <row r="11" spans="1:9" ht="30" customHeight="1" x14ac:dyDescent="0.25">
      <c r="A11" s="52">
        <f>INDEX('Enter Dog Info'!A:L,25,1)</f>
        <v>22</v>
      </c>
      <c r="B11" s="19">
        <f>INDEX('Enter Dog Info'!A:L,25,2)</f>
        <v>0</v>
      </c>
      <c r="C11" s="20">
        <f>INDEX('Enter Dog Info'!B:M,25,2)</f>
        <v>0</v>
      </c>
      <c r="D11" s="20">
        <f>INDEX('Enter Dog Info'!C:N,25,2)</f>
        <v>0</v>
      </c>
      <c r="E11" s="20">
        <f>INDEX('Enter Dog Info'!D:O,25,2)</f>
        <v>0</v>
      </c>
      <c r="F11" s="21">
        <f>INDEX('Enter Dog Info'!E:P,25,6)</f>
        <v>0</v>
      </c>
      <c r="G11" s="22">
        <f t="shared" si="0"/>
        <v>0</v>
      </c>
      <c r="H11" s="20">
        <f>INDEX('Enter Dog Info'!G:R,25,1)</f>
        <v>0</v>
      </c>
      <c r="I11" s="23">
        <f t="shared" si="1"/>
        <v>0</v>
      </c>
    </row>
    <row r="12" spans="1:9" ht="30" customHeight="1" x14ac:dyDescent="0.25">
      <c r="A12" s="52">
        <f>INDEX('Enter Dog Info'!A:L,26,1)</f>
        <v>23</v>
      </c>
      <c r="B12" s="19">
        <f>INDEX('Enter Dog Info'!A:L,26,2)</f>
        <v>0</v>
      </c>
      <c r="C12" s="20">
        <f>INDEX('Enter Dog Info'!B:M,26,2)</f>
        <v>0</v>
      </c>
      <c r="D12" s="20">
        <f>INDEX('Enter Dog Info'!C:N,26,2)</f>
        <v>0</v>
      </c>
      <c r="E12" s="20">
        <f>INDEX('Enter Dog Info'!D:O,26,2)</f>
        <v>0</v>
      </c>
      <c r="F12" s="21">
        <f>INDEX('Enter Dog Info'!E:P,26,6)</f>
        <v>0</v>
      </c>
      <c r="G12" s="22">
        <f t="shared" si="0"/>
        <v>0</v>
      </c>
      <c r="H12" s="20">
        <f>INDEX('Enter Dog Info'!G:R,26,1)</f>
        <v>0</v>
      </c>
      <c r="I12" s="23">
        <f t="shared" si="1"/>
        <v>0</v>
      </c>
    </row>
    <row r="13" spans="1:9" ht="30" customHeight="1" x14ac:dyDescent="0.25">
      <c r="A13" s="52">
        <f>INDEX('Enter Dog Info'!A:L,27,1)</f>
        <v>24</v>
      </c>
      <c r="B13" s="19">
        <f>INDEX('Enter Dog Info'!A:L,27,2)</f>
        <v>0</v>
      </c>
      <c r="C13" s="20">
        <f>INDEX('Enter Dog Info'!B:M,27,2)</f>
        <v>0</v>
      </c>
      <c r="D13" s="20">
        <f>INDEX('Enter Dog Info'!C:N,27,2)</f>
        <v>0</v>
      </c>
      <c r="E13" s="20">
        <f>INDEX('Enter Dog Info'!D:O,27,2)</f>
        <v>0</v>
      </c>
      <c r="F13" s="21">
        <f>INDEX('Enter Dog Info'!E:P,27,6)</f>
        <v>0</v>
      </c>
      <c r="G13" s="22">
        <f t="shared" si="0"/>
        <v>0</v>
      </c>
      <c r="H13" s="20">
        <f>INDEX('Enter Dog Info'!G:R,27,1)</f>
        <v>0</v>
      </c>
      <c r="I13" s="23">
        <f t="shared" si="1"/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 selectLockedCells="1" selectUnlockedCells="1"/>
  <mergeCells count="8">
    <mergeCell ref="F1:H1"/>
    <mergeCell ref="A4:B4"/>
    <mergeCell ref="C4:D4"/>
    <mergeCell ref="A16:I16"/>
    <mergeCell ref="A17:I17"/>
    <mergeCell ref="F4:G4"/>
    <mergeCell ref="A15:I15"/>
    <mergeCell ref="A14:C14"/>
  </mergeCells>
  <phoneticPr fontId="4" type="noConversion"/>
  <conditionalFormatting sqref="A2:XFD3 B6:XFD13 A18:XFD1048576 A15:A17 J15:XFD17 A1:F1 I1:XFD1 A4 F4:XFD4 C4">
    <cfRule type="cellIs" dxfId="84" priority="8" operator="equal">
      <formula>0</formula>
    </cfRule>
  </conditionalFormatting>
  <conditionalFormatting sqref="A5:D5 F5:XFD5">
    <cfRule type="cellIs" dxfId="83" priority="7" operator="equal">
      <formula>0</formula>
    </cfRule>
  </conditionalFormatting>
  <conditionalFormatting sqref="E5">
    <cfRule type="cellIs" dxfId="82" priority="6" operator="equal">
      <formula>0</formula>
    </cfRule>
  </conditionalFormatting>
  <conditionalFormatting sqref="A14">
    <cfRule type="cellIs" dxfId="81" priority="3" operator="equal">
      <formula>0</formula>
    </cfRule>
  </conditionalFormatting>
  <conditionalFormatting sqref="J14:XFD14">
    <cfRule type="cellIs" dxfId="80" priority="4" operator="equal">
      <formula>0</formula>
    </cfRule>
  </conditionalFormatting>
  <conditionalFormatting sqref="E4">
    <cfRule type="cellIs" dxfId="79" priority="2" operator="equal">
      <formula>0</formula>
    </cfRule>
  </conditionalFormatting>
  <conditionalFormatting sqref="A6:A13">
    <cfRule type="cellIs" dxfId="78" priority="1" operator="equal">
      <formula>0</formula>
    </cfRule>
  </conditionalFormatting>
  <pageMargins left="0.75" right="0.75" top="1" bottom="1" header="0.5" footer="0.5"/>
  <pageSetup orientation="landscape" horizontalDpi="4294967292" verticalDpi="4294967292" r:id="rId1"/>
  <headerFooter>
    <oddFooter>&amp;RPage ___ of ____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sqref="A1:A104857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Info'!A:L,28,1)</f>
        <v>25</v>
      </c>
      <c r="B6" s="19">
        <f>INDEX('Enter Dog Info'!A:L,28,2)</f>
        <v>0</v>
      </c>
      <c r="C6" s="20">
        <f>INDEX('Enter Dog Info'!B:M,28,2)</f>
        <v>0</v>
      </c>
      <c r="D6" s="20">
        <f>INDEX('Enter Dog Info'!C:N,28,2)</f>
        <v>0</v>
      </c>
      <c r="E6" s="20">
        <f>INDEX('Enter Dog Info'!D:O,28,2)</f>
        <v>0</v>
      </c>
      <c r="F6" s="21">
        <f>INDEX('Enter Dog Info'!E:P,28,6)</f>
        <v>0</v>
      </c>
      <c r="G6" s="22">
        <f t="shared" ref="G6:G12" si="0">IF(F6&gt;0, ROUND(204.545/F6,2), 0)</f>
        <v>0</v>
      </c>
      <c r="H6" s="20">
        <f>INDEX('Enter Dog Info'!G:R,28,1)</f>
        <v>0</v>
      </c>
      <c r="I6" s="23">
        <f t="shared" ref="I6:I12" si="1">ROUND((G6*H6),2)</f>
        <v>0</v>
      </c>
    </row>
    <row r="7" spans="1:9" ht="30" customHeight="1" x14ac:dyDescent="0.25">
      <c r="A7" s="52">
        <f>INDEX('Enter Dog Info'!A:L,29,1)</f>
        <v>26</v>
      </c>
      <c r="B7" s="19">
        <f>INDEX('Enter Dog Info'!A:L,29,2)</f>
        <v>0</v>
      </c>
      <c r="C7" s="20">
        <f>INDEX('Enter Dog Info'!B:M,29,2)</f>
        <v>0</v>
      </c>
      <c r="D7" s="20">
        <f>INDEX('Enter Dog Info'!C:N,29,2)</f>
        <v>0</v>
      </c>
      <c r="E7" s="20">
        <f>INDEX('Enter Dog Info'!D:O,29,2)</f>
        <v>0</v>
      </c>
      <c r="F7" s="21">
        <f>INDEX('Enter Dog Info'!E:P,29,6)</f>
        <v>0</v>
      </c>
      <c r="G7" s="22">
        <f t="shared" si="0"/>
        <v>0</v>
      </c>
      <c r="H7" s="20">
        <f>INDEX('Enter Dog Info'!G:R,29,1)</f>
        <v>0</v>
      </c>
      <c r="I7" s="23">
        <f t="shared" si="1"/>
        <v>0</v>
      </c>
    </row>
    <row r="8" spans="1:9" ht="30" customHeight="1" x14ac:dyDescent="0.25">
      <c r="A8" s="52">
        <f>INDEX('Enter Dog Info'!A:L,30,1)</f>
        <v>27</v>
      </c>
      <c r="B8" s="19">
        <f>INDEX('Enter Dog Info'!A:L,30,2)</f>
        <v>0</v>
      </c>
      <c r="C8" s="20">
        <f>INDEX('Enter Dog Info'!B:M,30,2)</f>
        <v>0</v>
      </c>
      <c r="D8" s="20">
        <f>INDEX('Enter Dog Info'!C:N,30,2)</f>
        <v>0</v>
      </c>
      <c r="E8" s="20">
        <f>INDEX('Enter Dog Info'!D:O,30,2)</f>
        <v>0</v>
      </c>
      <c r="F8" s="21">
        <f>INDEX('Enter Dog Info'!E:P,30,6)</f>
        <v>0</v>
      </c>
      <c r="G8" s="22">
        <f t="shared" si="0"/>
        <v>0</v>
      </c>
      <c r="H8" s="20">
        <f>INDEX('Enter Dog Info'!G:R,30,1)</f>
        <v>0</v>
      </c>
      <c r="I8" s="23">
        <f t="shared" si="1"/>
        <v>0</v>
      </c>
    </row>
    <row r="9" spans="1:9" ht="30" customHeight="1" x14ac:dyDescent="0.25">
      <c r="A9" s="52">
        <f>INDEX('Enter Dog Info'!A:L,31,1)</f>
        <v>28</v>
      </c>
      <c r="B9" s="19">
        <f>INDEX('Enter Dog Info'!A:L,31,2)</f>
        <v>0</v>
      </c>
      <c r="C9" s="20">
        <f>INDEX('Enter Dog Info'!B:M,31,2)</f>
        <v>0</v>
      </c>
      <c r="D9" s="20">
        <f>INDEX('Enter Dog Info'!C:N,31,2)</f>
        <v>0</v>
      </c>
      <c r="E9" s="20">
        <f>INDEX('Enter Dog Info'!D:O,31,2)</f>
        <v>0</v>
      </c>
      <c r="F9" s="21">
        <f>INDEX('Enter Dog Info'!E:P,31,6)</f>
        <v>0</v>
      </c>
      <c r="G9" s="22">
        <f t="shared" si="0"/>
        <v>0</v>
      </c>
      <c r="H9" s="20">
        <f>INDEX('Enter Dog Info'!G:R,31,1)</f>
        <v>0</v>
      </c>
      <c r="I9" s="23">
        <f t="shared" si="1"/>
        <v>0</v>
      </c>
    </row>
    <row r="10" spans="1:9" ht="30" customHeight="1" x14ac:dyDescent="0.25">
      <c r="A10" s="52">
        <f>INDEX('Enter Dog Info'!A:L,32,1)</f>
        <v>29</v>
      </c>
      <c r="B10" s="19">
        <f>INDEX('Enter Dog Info'!A:L,32,2)</f>
        <v>0</v>
      </c>
      <c r="C10" s="20">
        <f>INDEX('Enter Dog Info'!B:M,32,2)</f>
        <v>0</v>
      </c>
      <c r="D10" s="20">
        <f>INDEX('Enter Dog Info'!C:N,32,2)</f>
        <v>0</v>
      </c>
      <c r="E10" s="20">
        <f>INDEX('Enter Dog Info'!D:O,32,2)</f>
        <v>0</v>
      </c>
      <c r="F10" s="21">
        <f>INDEX('Enter Dog Info'!E:P,32,6)</f>
        <v>0</v>
      </c>
      <c r="G10" s="22">
        <f t="shared" si="0"/>
        <v>0</v>
      </c>
      <c r="H10" s="20">
        <f>INDEX('Enter Dog Info'!G:R,32,1)</f>
        <v>0</v>
      </c>
      <c r="I10" s="23">
        <f t="shared" si="1"/>
        <v>0</v>
      </c>
    </row>
    <row r="11" spans="1:9" ht="30" customHeight="1" x14ac:dyDescent="0.25">
      <c r="A11" s="52">
        <f>INDEX('Enter Dog Info'!A:L,33,1)</f>
        <v>30</v>
      </c>
      <c r="B11" s="19">
        <f>INDEX('Enter Dog Info'!A:L,33,2)</f>
        <v>0</v>
      </c>
      <c r="C11" s="20">
        <f>INDEX('Enter Dog Info'!B:M,33,2)</f>
        <v>0</v>
      </c>
      <c r="D11" s="20">
        <f>INDEX('Enter Dog Info'!C:N,33,2)</f>
        <v>0</v>
      </c>
      <c r="E11" s="20">
        <f>INDEX('Enter Dog Info'!D:O,33,2)</f>
        <v>0</v>
      </c>
      <c r="F11" s="21">
        <f>INDEX('Enter Dog Info'!E:P,33,6)</f>
        <v>0</v>
      </c>
      <c r="G11" s="22">
        <f t="shared" si="0"/>
        <v>0</v>
      </c>
      <c r="H11" s="20">
        <f>INDEX('Enter Dog Info'!G:R,33,1)</f>
        <v>0</v>
      </c>
      <c r="I11" s="23">
        <f t="shared" si="1"/>
        <v>0</v>
      </c>
    </row>
    <row r="12" spans="1:9" ht="30" customHeight="1" x14ac:dyDescent="0.25">
      <c r="A12" s="52">
        <f>INDEX('Enter Dog Info'!A:L,34,1)</f>
        <v>31</v>
      </c>
      <c r="B12" s="19">
        <f>INDEX('Enter Dog Info'!A:L,34,2)</f>
        <v>0</v>
      </c>
      <c r="C12" s="20">
        <f>INDEX('Enter Dog Info'!B:M,34,2)</f>
        <v>0</v>
      </c>
      <c r="D12" s="20">
        <f>INDEX('Enter Dog Info'!C:N,34,2)</f>
        <v>0</v>
      </c>
      <c r="E12" s="20">
        <f>INDEX('Enter Dog Info'!D:O,34,2)</f>
        <v>0</v>
      </c>
      <c r="F12" s="21">
        <f>INDEX('Enter Dog Info'!E:P,34,6)</f>
        <v>0</v>
      </c>
      <c r="G12" s="22">
        <f t="shared" si="0"/>
        <v>0</v>
      </c>
      <c r="H12" s="20">
        <f>INDEX('Enter Dog Info'!G:R,34,1)</f>
        <v>0</v>
      </c>
      <c r="I12" s="23">
        <f t="shared" si="1"/>
        <v>0</v>
      </c>
    </row>
    <row r="13" spans="1:9" ht="30" customHeight="1" x14ac:dyDescent="0.25">
      <c r="A13" s="52">
        <f>INDEX('Enter Dog Info'!A:L,35,1)</f>
        <v>32</v>
      </c>
      <c r="B13" s="19">
        <f>INDEX('Enter Dog Info'!A:L,35,2)</f>
        <v>0</v>
      </c>
      <c r="C13" s="20">
        <f>INDEX('Enter Dog Info'!B:M,35,2)</f>
        <v>0</v>
      </c>
      <c r="D13" s="20">
        <f>INDEX('Enter Dog Info'!C:N,35,2)</f>
        <v>0</v>
      </c>
      <c r="E13" s="20">
        <f>INDEX('Enter Dog Info'!D:O,35,2)</f>
        <v>0</v>
      </c>
      <c r="F13" s="21">
        <f>INDEX('Enter Dog Info'!E:P,35,6)</f>
        <v>0</v>
      </c>
      <c r="G13" s="22">
        <f t="shared" ref="G13" si="2">IF(F13&gt;0, ROUND(204.545/F13,2), 0)</f>
        <v>0</v>
      </c>
      <c r="H13" s="20">
        <f>INDEX('Enter Dog Info'!G:R,35,1)</f>
        <v>0</v>
      </c>
      <c r="I13" s="23">
        <f t="shared" ref="I13" si="3">ROUND((G13*H13),2)</f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 selectLockedCells="1" selectUnlockedCells="1"/>
  <mergeCells count="8">
    <mergeCell ref="F1:H1"/>
    <mergeCell ref="A4:B4"/>
    <mergeCell ref="C4:D4"/>
    <mergeCell ref="A16:I16"/>
    <mergeCell ref="A17:I17"/>
    <mergeCell ref="F4:G4"/>
    <mergeCell ref="A15:I15"/>
    <mergeCell ref="A14:C14"/>
  </mergeCells>
  <phoneticPr fontId="4" type="noConversion"/>
  <conditionalFormatting sqref="A2:XFD3 A18:XFD1048576 A15:A17 J15:XFD17 A1:F1 I1:XFD1 A4 F4:XFD4 C4 B6:XFD13">
    <cfRule type="cellIs" dxfId="77" priority="8" operator="equal">
      <formula>0</formula>
    </cfRule>
  </conditionalFormatting>
  <conditionalFormatting sqref="A5:D5 F5:XFD5">
    <cfRule type="cellIs" dxfId="76" priority="7" operator="equal">
      <formula>0</formula>
    </cfRule>
  </conditionalFormatting>
  <conditionalFormatting sqref="E5">
    <cfRule type="cellIs" dxfId="75" priority="6" operator="equal">
      <formula>0</formula>
    </cfRule>
  </conditionalFormatting>
  <conditionalFormatting sqref="A14">
    <cfRule type="cellIs" dxfId="74" priority="3" operator="equal">
      <formula>0</formula>
    </cfRule>
  </conditionalFormatting>
  <conditionalFormatting sqref="J14:XFD14">
    <cfRule type="cellIs" dxfId="73" priority="4" operator="equal">
      <formula>0</formula>
    </cfRule>
  </conditionalFormatting>
  <conditionalFormatting sqref="E4">
    <cfRule type="cellIs" dxfId="72" priority="2" operator="equal">
      <formula>0</formula>
    </cfRule>
  </conditionalFormatting>
  <conditionalFormatting sqref="A6:A13">
    <cfRule type="cellIs" dxfId="71" priority="1" operator="equal">
      <formula>0</formula>
    </cfRule>
  </conditionalFormatting>
  <pageMargins left="0.75" right="0.75" top="1" bottom="1" header="0.5" footer="0.5"/>
  <pageSetup orientation="landscape" horizontalDpi="4294967292" verticalDpi="4294967292" r:id="rId1"/>
  <headerFooter>
    <oddFooter>&amp;RPage ___ of ____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activeCell="B13" sqref="B13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Info'!A:L,36,1)</f>
        <v>33</v>
      </c>
      <c r="B6" s="19">
        <f>INDEX('Enter Dog Info'!A:L,36,2)</f>
        <v>0</v>
      </c>
      <c r="C6" s="20">
        <f>INDEX('Enter Dog Info'!B:M,36,2)</f>
        <v>0</v>
      </c>
      <c r="D6" s="20">
        <f>INDEX('Enter Dog Info'!C:N,36,2)</f>
        <v>0</v>
      </c>
      <c r="E6" s="20">
        <f>INDEX('Enter Dog Info'!D:O,36,2)</f>
        <v>0</v>
      </c>
      <c r="F6" s="21">
        <f>INDEX('Enter Dog Info'!E:P,36,6)</f>
        <v>0</v>
      </c>
      <c r="G6" s="22">
        <f t="shared" ref="G6:G12" si="0">IF(F6&gt;0, ROUND(204.545/F6,2), 0)</f>
        <v>0</v>
      </c>
      <c r="H6" s="20">
        <f>INDEX('Enter Dog Info'!G:R,36,1)</f>
        <v>0</v>
      </c>
      <c r="I6" s="23">
        <f t="shared" ref="I6:I12" si="1">ROUND((G6*H6),2)</f>
        <v>0</v>
      </c>
    </row>
    <row r="7" spans="1:9" ht="30" customHeight="1" x14ac:dyDescent="0.25">
      <c r="A7" s="52">
        <f>INDEX('Enter Dog Info'!A:L,37,1)</f>
        <v>34</v>
      </c>
      <c r="B7" s="19">
        <f>INDEX('Enter Dog Info'!A:L,37,2)</f>
        <v>0</v>
      </c>
      <c r="C7" s="20">
        <f>INDEX('Enter Dog Info'!B:M,37,2)</f>
        <v>0</v>
      </c>
      <c r="D7" s="20">
        <f>INDEX('Enter Dog Info'!C:N,37,2)</f>
        <v>0</v>
      </c>
      <c r="E7" s="20">
        <f>INDEX('Enter Dog Info'!D:O,37,2)</f>
        <v>0</v>
      </c>
      <c r="F7" s="21">
        <f>INDEX('Enter Dog Info'!E:P,37,6)</f>
        <v>0</v>
      </c>
      <c r="G7" s="22">
        <f t="shared" si="0"/>
        <v>0</v>
      </c>
      <c r="H7" s="20">
        <f>INDEX('Enter Dog Info'!G:R,37,1)</f>
        <v>0</v>
      </c>
      <c r="I7" s="23">
        <f t="shared" si="1"/>
        <v>0</v>
      </c>
    </row>
    <row r="8" spans="1:9" ht="30" customHeight="1" x14ac:dyDescent="0.25">
      <c r="A8" s="52">
        <f>INDEX('Enter Dog Info'!A:L,38,1)</f>
        <v>35</v>
      </c>
      <c r="B8" s="19">
        <f>INDEX('Enter Dog Info'!A:L,38,2)</f>
        <v>0</v>
      </c>
      <c r="C8" s="20">
        <f>INDEX('Enter Dog Info'!B:M,38,2)</f>
        <v>0</v>
      </c>
      <c r="D8" s="20">
        <f>INDEX('Enter Dog Info'!C:N,38,2)</f>
        <v>0</v>
      </c>
      <c r="E8" s="20">
        <f>INDEX('Enter Dog Info'!D:O,38,2)</f>
        <v>0</v>
      </c>
      <c r="F8" s="21">
        <f>INDEX('Enter Dog Info'!E:P,38,6)</f>
        <v>0</v>
      </c>
      <c r="G8" s="22">
        <f t="shared" si="0"/>
        <v>0</v>
      </c>
      <c r="H8" s="20">
        <f>INDEX('Enter Dog Info'!G:R,38,1)</f>
        <v>0</v>
      </c>
      <c r="I8" s="23">
        <f t="shared" si="1"/>
        <v>0</v>
      </c>
    </row>
    <row r="9" spans="1:9" ht="30" customHeight="1" x14ac:dyDescent="0.25">
      <c r="A9" s="52">
        <f>INDEX('Enter Dog Info'!A:L,39,1)</f>
        <v>36</v>
      </c>
      <c r="B9" s="19">
        <f>INDEX('Enter Dog Info'!A:L,39,2)</f>
        <v>0</v>
      </c>
      <c r="C9" s="20">
        <f>INDEX('Enter Dog Info'!B:M,39,2)</f>
        <v>0</v>
      </c>
      <c r="D9" s="20">
        <f>INDEX('Enter Dog Info'!C:N,39,2)</f>
        <v>0</v>
      </c>
      <c r="E9" s="20">
        <f>INDEX('Enter Dog Info'!D:O,39,2)</f>
        <v>0</v>
      </c>
      <c r="F9" s="21">
        <f>INDEX('Enter Dog Info'!E:P,39,6)</f>
        <v>0</v>
      </c>
      <c r="G9" s="22">
        <f t="shared" si="0"/>
        <v>0</v>
      </c>
      <c r="H9" s="20">
        <f>INDEX('Enter Dog Info'!G:R,39,1)</f>
        <v>0</v>
      </c>
      <c r="I9" s="23">
        <f t="shared" si="1"/>
        <v>0</v>
      </c>
    </row>
    <row r="10" spans="1:9" ht="30" customHeight="1" x14ac:dyDescent="0.25">
      <c r="A10" s="52">
        <f>INDEX('Enter Dog Info'!A:L,40,1)</f>
        <v>37</v>
      </c>
      <c r="B10" s="19">
        <f>INDEX('Enter Dog Info'!A:L,40,2)</f>
        <v>0</v>
      </c>
      <c r="C10" s="20">
        <f>INDEX('Enter Dog Info'!B:M,40,2)</f>
        <v>0</v>
      </c>
      <c r="D10" s="20">
        <f>INDEX('Enter Dog Info'!C:N,40,2)</f>
        <v>0</v>
      </c>
      <c r="E10" s="20">
        <f>INDEX('Enter Dog Info'!D:O,40,2)</f>
        <v>0</v>
      </c>
      <c r="F10" s="21">
        <f>INDEX('Enter Dog Info'!E:P,40,6)</f>
        <v>0</v>
      </c>
      <c r="G10" s="22">
        <f t="shared" si="0"/>
        <v>0</v>
      </c>
      <c r="H10" s="20">
        <f>INDEX('Enter Dog Info'!G:R,40,1)</f>
        <v>0</v>
      </c>
      <c r="I10" s="23">
        <f t="shared" si="1"/>
        <v>0</v>
      </c>
    </row>
    <row r="11" spans="1:9" ht="30" customHeight="1" x14ac:dyDescent="0.25">
      <c r="A11" s="52">
        <f>INDEX('Enter Dog Info'!A:L,41,1)</f>
        <v>38</v>
      </c>
      <c r="B11" s="19">
        <f>INDEX('Enter Dog Info'!A:L,41,2)</f>
        <v>0</v>
      </c>
      <c r="C11" s="20">
        <f>INDEX('Enter Dog Info'!B:M,41,2)</f>
        <v>0</v>
      </c>
      <c r="D11" s="20">
        <f>INDEX('Enter Dog Info'!C:N,41,2)</f>
        <v>0</v>
      </c>
      <c r="E11" s="20">
        <f>INDEX('Enter Dog Info'!D:O,41,2)</f>
        <v>0</v>
      </c>
      <c r="F11" s="21">
        <f>INDEX('Enter Dog Info'!E:P,41,6)</f>
        <v>0</v>
      </c>
      <c r="G11" s="22">
        <f t="shared" si="0"/>
        <v>0</v>
      </c>
      <c r="H11" s="20">
        <f>INDEX('Enter Dog Info'!G:R,41,1)</f>
        <v>0</v>
      </c>
      <c r="I11" s="23">
        <f t="shared" si="1"/>
        <v>0</v>
      </c>
    </row>
    <row r="12" spans="1:9" ht="30" customHeight="1" x14ac:dyDescent="0.25">
      <c r="A12" s="52">
        <f>INDEX('Enter Dog Info'!A:L,42,1)</f>
        <v>39</v>
      </c>
      <c r="B12" s="19">
        <f>INDEX('Enter Dog Info'!A:L,42,2)</f>
        <v>0</v>
      </c>
      <c r="C12" s="20">
        <f>INDEX('Enter Dog Info'!B:M,42,2)</f>
        <v>0</v>
      </c>
      <c r="D12" s="20">
        <f>INDEX('Enter Dog Info'!C:N,42,2)</f>
        <v>0</v>
      </c>
      <c r="E12" s="20">
        <f>INDEX('Enter Dog Info'!D:O,42,2)</f>
        <v>0</v>
      </c>
      <c r="F12" s="21">
        <f>INDEX('Enter Dog Info'!E:P,42,6)</f>
        <v>0</v>
      </c>
      <c r="G12" s="22">
        <f t="shared" si="0"/>
        <v>0</v>
      </c>
      <c r="H12" s="20">
        <f>INDEX('Enter Dog Info'!G:R,42,1)</f>
        <v>0</v>
      </c>
      <c r="I12" s="23">
        <f t="shared" si="1"/>
        <v>0</v>
      </c>
    </row>
    <row r="13" spans="1:9" ht="30" customHeight="1" x14ac:dyDescent="0.25">
      <c r="A13" s="52">
        <f>INDEX('Enter Dog Info'!A:L,43,1)</f>
        <v>40</v>
      </c>
      <c r="B13" s="19">
        <f>INDEX('Enter Dog Info'!A:L,43,2)</f>
        <v>0</v>
      </c>
      <c r="C13" s="20">
        <f>INDEX('Enter Dog Info'!B:M,43,2)</f>
        <v>0</v>
      </c>
      <c r="D13" s="20">
        <f>INDEX('Enter Dog Info'!C:N,43,2)</f>
        <v>0</v>
      </c>
      <c r="E13" s="20">
        <f>INDEX('Enter Dog Info'!D:O,43,2)</f>
        <v>0</v>
      </c>
      <c r="F13" s="21">
        <f>INDEX('Enter Dog Info'!E:P,43,6)</f>
        <v>0</v>
      </c>
      <c r="G13" s="22">
        <f t="shared" ref="G13" si="2">IF(F13&gt;0, ROUND(204.545/F13,2), 0)</f>
        <v>0</v>
      </c>
      <c r="H13" s="20">
        <f>INDEX('Enter Dog Info'!G:R,43,1)</f>
        <v>0</v>
      </c>
      <c r="I13" s="23">
        <f t="shared" ref="I13" si="3">ROUND((G13*H13),2)</f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 selectLockedCells="1" selectUnlockedCells="1"/>
  <mergeCells count="8">
    <mergeCell ref="F1:H1"/>
    <mergeCell ref="A4:B4"/>
    <mergeCell ref="C4:D4"/>
    <mergeCell ref="A16:I16"/>
    <mergeCell ref="A17:I17"/>
    <mergeCell ref="F4:G4"/>
    <mergeCell ref="A15:I15"/>
    <mergeCell ref="A14:C14"/>
  </mergeCells>
  <phoneticPr fontId="4" type="noConversion"/>
  <conditionalFormatting sqref="A2:XFD3 A18:XFD1048576 A15:A17 J15:XFD17 A1:F1 I1:XFD1 A4 F4:XFD4 C4 B6:XFD13">
    <cfRule type="cellIs" dxfId="70" priority="8" operator="equal">
      <formula>0</formula>
    </cfRule>
  </conditionalFormatting>
  <conditionalFormatting sqref="A5:D5 F5:XFD5">
    <cfRule type="cellIs" dxfId="69" priority="7" operator="equal">
      <formula>0</formula>
    </cfRule>
  </conditionalFormatting>
  <conditionalFormatting sqref="E5">
    <cfRule type="cellIs" dxfId="68" priority="6" operator="equal">
      <formula>0</formula>
    </cfRule>
  </conditionalFormatting>
  <conditionalFormatting sqref="A14">
    <cfRule type="cellIs" dxfId="67" priority="3" operator="equal">
      <formula>0</formula>
    </cfRule>
  </conditionalFormatting>
  <conditionalFormatting sqref="J14:XFD14">
    <cfRule type="cellIs" dxfId="66" priority="4" operator="equal">
      <formula>0</formula>
    </cfRule>
  </conditionalFormatting>
  <conditionalFormatting sqref="E4">
    <cfRule type="cellIs" dxfId="65" priority="2" operator="equal">
      <formula>0</formula>
    </cfRule>
  </conditionalFormatting>
  <conditionalFormatting sqref="A6:A13">
    <cfRule type="cellIs" dxfId="64" priority="1" operator="equal">
      <formula>0</formula>
    </cfRule>
  </conditionalFormatting>
  <pageMargins left="0.75" right="0.75" top="1" bottom="1" header="0.5" footer="0.5"/>
  <pageSetup orientation="landscape" horizontalDpi="4294967292" verticalDpi="4294967292" r:id="rId1"/>
  <headerFooter>
    <oddFooter>&amp;RPage ___ of ____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activeCell="E6" sqref="E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Info'!A:L,44,1)</f>
        <v>41</v>
      </c>
      <c r="B6" s="19">
        <f>INDEX('Enter Dog Info'!A:L,44,2)</f>
        <v>0</v>
      </c>
      <c r="C6" s="20">
        <f>INDEX('Enter Dog Info'!B:M,44,2)</f>
        <v>0</v>
      </c>
      <c r="D6" s="20">
        <f>INDEX('Enter Dog Info'!C:N,44,2)</f>
        <v>0</v>
      </c>
      <c r="E6" s="20">
        <f>INDEX('Enter Dog Info'!D:O,44,2)</f>
        <v>0</v>
      </c>
      <c r="F6" s="21">
        <f>INDEX('Enter Dog Info'!E:P,44,6)</f>
        <v>0</v>
      </c>
      <c r="G6" s="22">
        <f>IF(F6&gt;0, ROUND(204.545/F6,2), 0)</f>
        <v>0</v>
      </c>
      <c r="H6" s="20">
        <f>INDEX('Enter Dog Info'!G:R,44,1)</f>
        <v>0</v>
      </c>
      <c r="I6" s="23">
        <f>ROUND((G6*H6),2)</f>
        <v>0</v>
      </c>
    </row>
    <row r="7" spans="1:9" ht="30" customHeight="1" x14ac:dyDescent="0.25">
      <c r="A7" s="52">
        <f>INDEX('Enter Dog Info'!A:L,45,1)</f>
        <v>42</v>
      </c>
      <c r="B7" s="19">
        <f>INDEX('Enter Dog Info'!A:L,45,2)</f>
        <v>0</v>
      </c>
      <c r="C7" s="20">
        <f>INDEX('Enter Dog Info'!B:M,45,2)</f>
        <v>0</v>
      </c>
      <c r="D7" s="20">
        <f>INDEX('Enter Dog Info'!C:N,45,2)</f>
        <v>0</v>
      </c>
      <c r="E7" s="20">
        <f>INDEX('Enter Dog Info'!D:O,45,2)</f>
        <v>0</v>
      </c>
      <c r="F7" s="21">
        <f>INDEX('Enter Dog Info'!E:P,45,6)</f>
        <v>0</v>
      </c>
      <c r="G7" s="22">
        <f t="shared" ref="G7:G12" si="0">IF(F7&gt;0, ROUND(204.545/F7,2), 0)</f>
        <v>0</v>
      </c>
      <c r="H7" s="20">
        <f>INDEX('Enter Dog Info'!G:R,45,1)</f>
        <v>0</v>
      </c>
      <c r="I7" s="23">
        <f t="shared" ref="I7:I12" si="1">ROUND((G7*H7),2)</f>
        <v>0</v>
      </c>
    </row>
    <row r="8" spans="1:9" ht="30" customHeight="1" x14ac:dyDescent="0.25">
      <c r="A8" s="52">
        <f>INDEX('Enter Dog Info'!A:L,46,1)</f>
        <v>43</v>
      </c>
      <c r="B8" s="19">
        <f>INDEX('Enter Dog Info'!A:L,46,2)</f>
        <v>0</v>
      </c>
      <c r="C8" s="20">
        <f>INDEX('Enter Dog Info'!B:M,46,2)</f>
        <v>0</v>
      </c>
      <c r="D8" s="20">
        <f>INDEX('Enter Dog Info'!C:N,46,2)</f>
        <v>0</v>
      </c>
      <c r="E8" s="20">
        <f>INDEX('Enter Dog Info'!D:O,46,2)</f>
        <v>0</v>
      </c>
      <c r="F8" s="21">
        <f>INDEX('Enter Dog Info'!E:P,46,6)</f>
        <v>0</v>
      </c>
      <c r="G8" s="22">
        <f t="shared" si="0"/>
        <v>0</v>
      </c>
      <c r="H8" s="20">
        <f>INDEX('Enter Dog Info'!G:R,46,1)</f>
        <v>0</v>
      </c>
      <c r="I8" s="23">
        <f t="shared" si="1"/>
        <v>0</v>
      </c>
    </row>
    <row r="9" spans="1:9" ht="30" customHeight="1" x14ac:dyDescent="0.25">
      <c r="A9" s="52">
        <f>INDEX('Enter Dog Info'!A:L,47,1)</f>
        <v>44</v>
      </c>
      <c r="B9" s="19">
        <f>INDEX('Enter Dog Info'!A:L,47,2)</f>
        <v>0</v>
      </c>
      <c r="C9" s="20">
        <f>INDEX('Enter Dog Info'!B:M,47,2)</f>
        <v>0</v>
      </c>
      <c r="D9" s="20">
        <f>INDEX('Enter Dog Info'!C:N,47,2)</f>
        <v>0</v>
      </c>
      <c r="E9" s="20">
        <f>INDEX('Enter Dog Info'!D:O,47,2)</f>
        <v>0</v>
      </c>
      <c r="F9" s="21">
        <f>INDEX('Enter Dog Info'!E:P,47,6)</f>
        <v>0</v>
      </c>
      <c r="G9" s="22">
        <f t="shared" si="0"/>
        <v>0</v>
      </c>
      <c r="H9" s="20">
        <f>INDEX('Enter Dog Info'!G:R,47,1)</f>
        <v>0</v>
      </c>
      <c r="I9" s="23">
        <f t="shared" si="1"/>
        <v>0</v>
      </c>
    </row>
    <row r="10" spans="1:9" ht="30" customHeight="1" x14ac:dyDescent="0.25">
      <c r="A10" s="52">
        <f>INDEX('Enter Dog Info'!A:L,48,1)</f>
        <v>45</v>
      </c>
      <c r="B10" s="19">
        <f>INDEX('Enter Dog Info'!A:L,48,2)</f>
        <v>0</v>
      </c>
      <c r="C10" s="20">
        <f>INDEX('Enter Dog Info'!B:M,48,2)</f>
        <v>0</v>
      </c>
      <c r="D10" s="20">
        <f>INDEX('Enter Dog Info'!C:N,48,2)</f>
        <v>0</v>
      </c>
      <c r="E10" s="20">
        <f>INDEX('Enter Dog Info'!D:O,48,2)</f>
        <v>0</v>
      </c>
      <c r="F10" s="21">
        <f>INDEX('Enter Dog Info'!E:P,48,6)</f>
        <v>0</v>
      </c>
      <c r="G10" s="22">
        <f t="shared" si="0"/>
        <v>0</v>
      </c>
      <c r="H10" s="20">
        <f>INDEX('Enter Dog Info'!G:R,48,1)</f>
        <v>0</v>
      </c>
      <c r="I10" s="23">
        <f t="shared" si="1"/>
        <v>0</v>
      </c>
    </row>
    <row r="11" spans="1:9" ht="30" customHeight="1" x14ac:dyDescent="0.25">
      <c r="A11" s="52">
        <f>INDEX('Enter Dog Info'!A:L,49,1)</f>
        <v>46</v>
      </c>
      <c r="B11" s="19">
        <f>INDEX('Enter Dog Info'!A:L,49,2)</f>
        <v>0</v>
      </c>
      <c r="C11" s="20">
        <f>INDEX('Enter Dog Info'!B:M,49,2)</f>
        <v>0</v>
      </c>
      <c r="D11" s="20">
        <f>INDEX('Enter Dog Info'!C:N,49,2)</f>
        <v>0</v>
      </c>
      <c r="E11" s="20">
        <f>INDEX('Enter Dog Info'!D:O,49,2)</f>
        <v>0</v>
      </c>
      <c r="F11" s="21">
        <f>INDEX('Enter Dog Info'!E:P,49,6)</f>
        <v>0</v>
      </c>
      <c r="G11" s="22">
        <f t="shared" si="0"/>
        <v>0</v>
      </c>
      <c r="H11" s="20">
        <f>INDEX('Enter Dog Info'!G:R,49,1)</f>
        <v>0</v>
      </c>
      <c r="I11" s="23">
        <f t="shared" si="1"/>
        <v>0</v>
      </c>
    </row>
    <row r="12" spans="1:9" ht="30" customHeight="1" x14ac:dyDescent="0.25">
      <c r="A12" s="52">
        <f>INDEX('Enter Dog Info'!A:L,50,1)</f>
        <v>47</v>
      </c>
      <c r="B12" s="19">
        <f>INDEX('Enter Dog Info'!A:L,50,2)</f>
        <v>0</v>
      </c>
      <c r="C12" s="20">
        <f>INDEX('Enter Dog Info'!B:M,50,2)</f>
        <v>0</v>
      </c>
      <c r="D12" s="20">
        <f>INDEX('Enter Dog Info'!C:N,50,2)</f>
        <v>0</v>
      </c>
      <c r="E12" s="20">
        <f>INDEX('Enter Dog Info'!D:O,50,2)</f>
        <v>0</v>
      </c>
      <c r="F12" s="21">
        <f>INDEX('Enter Dog Info'!E:P,50,6)</f>
        <v>0</v>
      </c>
      <c r="G12" s="22">
        <f t="shared" si="0"/>
        <v>0</v>
      </c>
      <c r="H12" s="20">
        <f>INDEX('Enter Dog Info'!G:R,50,1)</f>
        <v>0</v>
      </c>
      <c r="I12" s="23">
        <f t="shared" si="1"/>
        <v>0</v>
      </c>
    </row>
    <row r="13" spans="1:9" ht="30" customHeight="1" x14ac:dyDescent="0.25">
      <c r="A13" s="52">
        <f>INDEX('Enter Dog Info'!A:L,51,1)</f>
        <v>48</v>
      </c>
      <c r="B13" s="19">
        <f>INDEX('Enter Dog Info'!A:L,51,2)</f>
        <v>0</v>
      </c>
      <c r="C13" s="20">
        <f>INDEX('Enter Dog Info'!B:M,51,2)</f>
        <v>0</v>
      </c>
      <c r="D13" s="20">
        <f>INDEX('Enter Dog Info'!C:N,51,2)</f>
        <v>0</v>
      </c>
      <c r="E13" s="20">
        <f>INDEX('Enter Dog Info'!D:O,51,2)</f>
        <v>0</v>
      </c>
      <c r="F13" s="21">
        <f>INDEX('Enter Dog Info'!E:P,51,6)</f>
        <v>0</v>
      </c>
      <c r="G13" s="22">
        <f t="shared" ref="G13" si="2">IF(F13&gt;0, ROUND(204.545/F13,2), 0)</f>
        <v>0</v>
      </c>
      <c r="H13" s="20">
        <f>INDEX('Enter Dog Info'!G:R,51,1)</f>
        <v>0</v>
      </c>
      <c r="I13" s="23">
        <f t="shared" ref="I13" si="3">ROUND((G13*H13),2)</f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 selectLockedCells="1" selectUnlockedCells="1"/>
  <mergeCells count="8">
    <mergeCell ref="F1:H1"/>
    <mergeCell ref="A4:B4"/>
    <mergeCell ref="C4:D4"/>
    <mergeCell ref="A16:I16"/>
    <mergeCell ref="A17:I17"/>
    <mergeCell ref="F4:G4"/>
    <mergeCell ref="A15:I15"/>
    <mergeCell ref="A14:C14"/>
  </mergeCells>
  <phoneticPr fontId="4" type="noConversion"/>
  <conditionalFormatting sqref="A2:XFD3 A18:XFD1048576 A15:A17 J15:XFD17 A1:F1 I1:XFD1 A4 F4:XFD4 C4 J7:XFD7 B6:XFD6 B8:XFD13">
    <cfRule type="cellIs" dxfId="63" priority="9" operator="equal">
      <formula>0</formula>
    </cfRule>
  </conditionalFormatting>
  <conditionalFormatting sqref="A5:D5 F5:XFD5">
    <cfRule type="cellIs" dxfId="62" priority="8" operator="equal">
      <formula>0</formula>
    </cfRule>
  </conditionalFormatting>
  <conditionalFormatting sqref="E5">
    <cfRule type="cellIs" dxfId="61" priority="7" operator="equal">
      <formula>0</formula>
    </cfRule>
  </conditionalFormatting>
  <conditionalFormatting sqref="A14">
    <cfRule type="cellIs" dxfId="60" priority="4" operator="equal">
      <formula>0</formula>
    </cfRule>
  </conditionalFormatting>
  <conditionalFormatting sqref="J14:XFD14">
    <cfRule type="cellIs" dxfId="59" priority="5" operator="equal">
      <formula>0</formula>
    </cfRule>
  </conditionalFormatting>
  <conditionalFormatting sqref="B7:I7">
    <cfRule type="cellIs" dxfId="58" priority="3" operator="equal">
      <formula>0</formula>
    </cfRule>
  </conditionalFormatting>
  <conditionalFormatting sqref="E4">
    <cfRule type="cellIs" dxfId="57" priority="2" operator="equal">
      <formula>0</formula>
    </cfRule>
  </conditionalFormatting>
  <conditionalFormatting sqref="A6:A13">
    <cfRule type="cellIs" dxfId="56" priority="1" operator="equal">
      <formula>0</formula>
    </cfRule>
  </conditionalFormatting>
  <pageMargins left="0.75" right="0.75" top="1" bottom="1" header="0.5" footer="0.5"/>
  <pageSetup orientation="landscape" horizontalDpi="4294967292" verticalDpi="4294967292" r:id="rId1"/>
  <headerFooter>
    <oddFooter>&amp;RPage ___ of ____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sqref="A1:A104857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Info'!A:L,52,1)</f>
        <v>49</v>
      </c>
      <c r="B6" s="19">
        <f>INDEX('Enter Dog Info'!A:L,52,2)</f>
        <v>0</v>
      </c>
      <c r="C6" s="20">
        <f>INDEX('Enter Dog Info'!B:M,52,2)</f>
        <v>0</v>
      </c>
      <c r="D6" s="20">
        <f>INDEX('Enter Dog Info'!C:N,52,2)</f>
        <v>0</v>
      </c>
      <c r="E6" s="20">
        <f>INDEX('Enter Dog Info'!D:O,52,2)</f>
        <v>0</v>
      </c>
      <c r="F6" s="21">
        <f>INDEX('Enter Dog Info'!E:P,52,6)</f>
        <v>0</v>
      </c>
      <c r="G6" s="22">
        <f>IF(F6&gt;0, ROUND(204.545/F6,2), 0)</f>
        <v>0</v>
      </c>
      <c r="H6" s="20">
        <f>INDEX('Enter Dog Info'!G:R,52,1)</f>
        <v>0</v>
      </c>
      <c r="I6" s="23">
        <f>ROUND((G6*H6),2)</f>
        <v>0</v>
      </c>
    </row>
    <row r="7" spans="1:9" ht="30" customHeight="1" x14ac:dyDescent="0.25">
      <c r="A7" s="52">
        <f>INDEX('Enter Dog Info'!A:L,53,1)</f>
        <v>50</v>
      </c>
      <c r="B7" s="19">
        <f>INDEX('Enter Dog Info'!A:L,53,2)</f>
        <v>0</v>
      </c>
      <c r="C7" s="20">
        <f>INDEX('Enter Dog Info'!B:M,53,2)</f>
        <v>0</v>
      </c>
      <c r="D7" s="20">
        <f>INDEX('Enter Dog Info'!C:N,53,2)</f>
        <v>0</v>
      </c>
      <c r="E7" s="20">
        <f>INDEX('Enter Dog Info'!D:O,53,2)</f>
        <v>0</v>
      </c>
      <c r="F7" s="21">
        <f>INDEX('Enter Dog Info'!E:P,53,6)</f>
        <v>0</v>
      </c>
      <c r="G7" s="22">
        <f t="shared" ref="G7:G13" si="0">IF(F7&gt;0, ROUND(204.545/F7,2), 0)</f>
        <v>0</v>
      </c>
      <c r="H7" s="20">
        <f>INDEX('Enter Dog Info'!G:R,53,1)</f>
        <v>0</v>
      </c>
      <c r="I7" s="23">
        <f t="shared" ref="I7:I13" si="1">ROUND((G7*H7),2)</f>
        <v>0</v>
      </c>
    </row>
    <row r="8" spans="1:9" ht="30" customHeight="1" x14ac:dyDescent="0.25">
      <c r="A8" s="52">
        <f>INDEX('Enter Dog Info'!A:L,54,1)</f>
        <v>51</v>
      </c>
      <c r="B8" s="19">
        <f>INDEX('Enter Dog Info'!A:L,54,2)</f>
        <v>0</v>
      </c>
      <c r="C8" s="20">
        <f>INDEX('Enter Dog Info'!B:M,54,2)</f>
        <v>0</v>
      </c>
      <c r="D8" s="20">
        <f>INDEX('Enter Dog Info'!C:N,54,2)</f>
        <v>0</v>
      </c>
      <c r="E8" s="20">
        <f>INDEX('Enter Dog Info'!D:O,54,2)</f>
        <v>0</v>
      </c>
      <c r="F8" s="21">
        <f>INDEX('Enter Dog Info'!E:P,54,6)</f>
        <v>0</v>
      </c>
      <c r="G8" s="22">
        <f t="shared" si="0"/>
        <v>0</v>
      </c>
      <c r="H8" s="20">
        <f>INDEX('Enter Dog Info'!G:R,54,1)</f>
        <v>0</v>
      </c>
      <c r="I8" s="23">
        <f t="shared" si="1"/>
        <v>0</v>
      </c>
    </row>
    <row r="9" spans="1:9" ht="30" customHeight="1" x14ac:dyDescent="0.25">
      <c r="A9" s="52">
        <f>INDEX('Enter Dog Info'!A:L,55,1)</f>
        <v>52</v>
      </c>
      <c r="B9" s="19">
        <f>INDEX('Enter Dog Info'!A:L,55,2)</f>
        <v>0</v>
      </c>
      <c r="C9" s="20">
        <f>INDEX('Enter Dog Info'!B:M,55,2)</f>
        <v>0</v>
      </c>
      <c r="D9" s="20">
        <f>INDEX('Enter Dog Info'!C:N,55,2)</f>
        <v>0</v>
      </c>
      <c r="E9" s="20">
        <f>INDEX('Enter Dog Info'!D:O,55,2)</f>
        <v>0</v>
      </c>
      <c r="F9" s="21">
        <f>INDEX('Enter Dog Info'!E:P,55,6)</f>
        <v>0</v>
      </c>
      <c r="G9" s="22">
        <f t="shared" si="0"/>
        <v>0</v>
      </c>
      <c r="H9" s="20">
        <f>INDEX('Enter Dog Info'!G:R,55,1)</f>
        <v>0</v>
      </c>
      <c r="I9" s="23">
        <f t="shared" si="1"/>
        <v>0</v>
      </c>
    </row>
    <row r="10" spans="1:9" ht="30" customHeight="1" x14ac:dyDescent="0.25">
      <c r="A10" s="52">
        <f>INDEX('Enter Dog Info'!A:L,56,1)</f>
        <v>53</v>
      </c>
      <c r="B10" s="19">
        <f>INDEX('Enter Dog Info'!A:L,56,2)</f>
        <v>0</v>
      </c>
      <c r="C10" s="20">
        <f>INDEX('Enter Dog Info'!B:M,56,2)</f>
        <v>0</v>
      </c>
      <c r="D10" s="20">
        <f>INDEX('Enter Dog Info'!C:N,56,2)</f>
        <v>0</v>
      </c>
      <c r="E10" s="20">
        <f>INDEX('Enter Dog Info'!D:O,56,2)</f>
        <v>0</v>
      </c>
      <c r="F10" s="21">
        <f>INDEX('Enter Dog Info'!E:P,56,6)</f>
        <v>0</v>
      </c>
      <c r="G10" s="22">
        <f t="shared" si="0"/>
        <v>0</v>
      </c>
      <c r="H10" s="20">
        <f>INDEX('Enter Dog Info'!G:R,56,1)</f>
        <v>0</v>
      </c>
      <c r="I10" s="23">
        <f t="shared" si="1"/>
        <v>0</v>
      </c>
    </row>
    <row r="11" spans="1:9" ht="30" customHeight="1" x14ac:dyDescent="0.25">
      <c r="A11" s="52">
        <f>INDEX('Enter Dog Info'!A:L,57,1)</f>
        <v>54</v>
      </c>
      <c r="B11" s="19">
        <f>INDEX('Enter Dog Info'!A:L,57,2)</f>
        <v>0</v>
      </c>
      <c r="C11" s="20">
        <f>INDEX('Enter Dog Info'!B:M,57,2)</f>
        <v>0</v>
      </c>
      <c r="D11" s="20">
        <f>INDEX('Enter Dog Info'!C:N,57,2)</f>
        <v>0</v>
      </c>
      <c r="E11" s="20">
        <f>INDEX('Enter Dog Info'!D:O,57,2)</f>
        <v>0</v>
      </c>
      <c r="F11" s="21">
        <f>INDEX('Enter Dog Info'!E:P,57,6)</f>
        <v>0</v>
      </c>
      <c r="G11" s="22">
        <f t="shared" si="0"/>
        <v>0</v>
      </c>
      <c r="H11" s="20">
        <f>INDEX('Enter Dog Info'!G:R,57,1)</f>
        <v>0</v>
      </c>
      <c r="I11" s="23">
        <f t="shared" si="1"/>
        <v>0</v>
      </c>
    </row>
    <row r="12" spans="1:9" ht="30" customHeight="1" x14ac:dyDescent="0.25">
      <c r="A12" s="52">
        <f>INDEX('Enter Dog Info'!A:L,58,1)</f>
        <v>55</v>
      </c>
      <c r="B12" s="19">
        <f>INDEX('Enter Dog Info'!A:L,58,2)</f>
        <v>0</v>
      </c>
      <c r="C12" s="20">
        <f>INDEX('Enter Dog Info'!B:M,58,2)</f>
        <v>0</v>
      </c>
      <c r="D12" s="20">
        <f>INDEX('Enter Dog Info'!C:N,58,2)</f>
        <v>0</v>
      </c>
      <c r="E12" s="20">
        <f>INDEX('Enter Dog Info'!D:O,58,2)</f>
        <v>0</v>
      </c>
      <c r="F12" s="21">
        <f>INDEX('Enter Dog Info'!E:P,58,6)</f>
        <v>0</v>
      </c>
      <c r="G12" s="22">
        <f t="shared" si="0"/>
        <v>0</v>
      </c>
      <c r="H12" s="20">
        <f>INDEX('Enter Dog Info'!G:R,58,1)</f>
        <v>0</v>
      </c>
      <c r="I12" s="23">
        <f t="shared" si="1"/>
        <v>0</v>
      </c>
    </row>
    <row r="13" spans="1:9" ht="30" customHeight="1" x14ac:dyDescent="0.25">
      <c r="A13" s="52">
        <f>INDEX('Enter Dog Info'!A:L,59,1)</f>
        <v>56</v>
      </c>
      <c r="B13" s="19">
        <f>INDEX('Enter Dog Info'!A:L,59,2)</f>
        <v>0</v>
      </c>
      <c r="C13" s="20">
        <f>INDEX('Enter Dog Info'!B:M,59,2)</f>
        <v>0</v>
      </c>
      <c r="D13" s="20">
        <f>INDEX('Enter Dog Info'!C:N,59,2)</f>
        <v>0</v>
      </c>
      <c r="E13" s="20">
        <f>INDEX('Enter Dog Info'!D:O,59,2)</f>
        <v>0</v>
      </c>
      <c r="F13" s="21">
        <f>INDEX('Enter Dog Info'!E:P,59,6)</f>
        <v>0</v>
      </c>
      <c r="G13" s="22">
        <f t="shared" si="0"/>
        <v>0</v>
      </c>
      <c r="H13" s="20">
        <f>INDEX('Enter Dog Info'!G:R,59,1)</f>
        <v>0</v>
      </c>
      <c r="I13" s="23">
        <f t="shared" si="1"/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/>
  <mergeCells count="8">
    <mergeCell ref="A16:I16"/>
    <mergeCell ref="A17:I17"/>
    <mergeCell ref="F1:H1"/>
    <mergeCell ref="A4:B4"/>
    <mergeCell ref="C4:D4"/>
    <mergeCell ref="F4:G4"/>
    <mergeCell ref="A14:C14"/>
    <mergeCell ref="A15:I15"/>
  </mergeCells>
  <phoneticPr fontId="4" type="noConversion"/>
  <conditionalFormatting sqref="E4">
    <cfRule type="cellIs" dxfId="55" priority="2" operator="equal">
      <formula>0</formula>
    </cfRule>
  </conditionalFormatting>
  <conditionalFormatting sqref="A2:XFD3 A18:XFD1048576 A15:A17 J15:XFD17 A1:F1 I1:XFD1 A4 F4:XFD4 C4 J7:XFD7 B6:XFD6 B8:XFD13">
    <cfRule type="cellIs" dxfId="54" priority="8" operator="equal">
      <formula>0</formula>
    </cfRule>
  </conditionalFormatting>
  <conditionalFormatting sqref="A5:D5 F5:XFD5">
    <cfRule type="cellIs" dxfId="53" priority="7" operator="equal">
      <formula>0</formula>
    </cfRule>
  </conditionalFormatting>
  <conditionalFormatting sqref="E5">
    <cfRule type="cellIs" dxfId="52" priority="6" operator="equal">
      <formula>0</formula>
    </cfRule>
  </conditionalFormatting>
  <conditionalFormatting sqref="A14">
    <cfRule type="cellIs" dxfId="51" priority="4" operator="equal">
      <formula>0</formula>
    </cfRule>
  </conditionalFormatting>
  <conditionalFormatting sqref="J14:XFD14">
    <cfRule type="cellIs" dxfId="50" priority="5" operator="equal">
      <formula>0</formula>
    </cfRule>
  </conditionalFormatting>
  <conditionalFormatting sqref="B7:I7">
    <cfRule type="cellIs" dxfId="49" priority="3" operator="equal">
      <formula>0</formula>
    </cfRule>
  </conditionalFormatting>
  <conditionalFormatting sqref="A6:A13">
    <cfRule type="cellIs" dxfId="48" priority="1" operator="equal">
      <formula>0</formula>
    </cfRule>
  </conditionalFormatting>
  <pageMargins left="0.7" right="0.7" top="0.75" bottom="0.75" header="0.3" footer="0.3"/>
  <pageSetup orientation="landscape" horizontalDpi="0" verticalDpi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workbookViewId="0"/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Info'!A:L,60,1)</f>
        <v>57</v>
      </c>
      <c r="B6" s="19">
        <f>INDEX('Enter Dog Info'!A:L,60,2)</f>
        <v>0</v>
      </c>
      <c r="C6" s="20">
        <f>INDEX('Enter Dog Info'!B:M,60,2)</f>
        <v>0</v>
      </c>
      <c r="D6" s="20">
        <f>INDEX('Enter Dog Info'!C:N,60,2)</f>
        <v>0</v>
      </c>
      <c r="E6" s="20">
        <f>INDEX('Enter Dog Info'!D:O,60,2)</f>
        <v>0</v>
      </c>
      <c r="F6" s="21">
        <f>INDEX('Enter Dog Info'!E:P,60,6)</f>
        <v>0</v>
      </c>
      <c r="G6" s="22">
        <f>IF(F6&gt;0, ROUND(204.545/F6,2), 0)</f>
        <v>0</v>
      </c>
      <c r="H6" s="20">
        <f>INDEX('Enter Dog Info'!G:R,60,1)</f>
        <v>0</v>
      </c>
      <c r="I6" s="23">
        <f>ROUND((G6*H6),2)</f>
        <v>0</v>
      </c>
    </row>
    <row r="7" spans="1:9" ht="30" customHeight="1" x14ac:dyDescent="0.25">
      <c r="A7" s="52">
        <f>INDEX('Enter Dog Info'!A:L,61,1)</f>
        <v>58</v>
      </c>
      <c r="B7" s="19">
        <f>INDEX('Enter Dog Info'!A:L,61,2)</f>
        <v>0</v>
      </c>
      <c r="C7" s="20">
        <f>INDEX('Enter Dog Info'!B:M,61,2)</f>
        <v>0</v>
      </c>
      <c r="D7" s="20">
        <f>INDEX('Enter Dog Info'!C:N,61,2)</f>
        <v>0</v>
      </c>
      <c r="E7" s="20">
        <f>INDEX('Enter Dog Info'!D:O,61,2)</f>
        <v>0</v>
      </c>
      <c r="F7" s="21">
        <f>INDEX('Enter Dog Info'!E:P,61,6)</f>
        <v>0</v>
      </c>
      <c r="G7" s="22">
        <f t="shared" ref="G7:G13" si="0">IF(F7&gt;0, ROUND(204.545/F7,2), 0)</f>
        <v>0</v>
      </c>
      <c r="H7" s="20">
        <f>INDEX('Enter Dog Info'!G:R,61,1)</f>
        <v>0</v>
      </c>
      <c r="I7" s="23">
        <f t="shared" ref="I7:I13" si="1">ROUND((G7*H7),2)</f>
        <v>0</v>
      </c>
    </row>
    <row r="8" spans="1:9" ht="30" customHeight="1" x14ac:dyDescent="0.25">
      <c r="A8" s="52">
        <f>INDEX('Enter Dog Info'!A:L,62,1)</f>
        <v>59</v>
      </c>
      <c r="B8" s="19">
        <f>INDEX('Enter Dog Info'!A:L,62,2)</f>
        <v>0</v>
      </c>
      <c r="C8" s="20">
        <f>INDEX('Enter Dog Info'!B:M,62,2)</f>
        <v>0</v>
      </c>
      <c r="D8" s="20">
        <f>INDEX('Enter Dog Info'!C:N,62,2)</f>
        <v>0</v>
      </c>
      <c r="E8" s="20">
        <f>INDEX('Enter Dog Info'!D:O,62,2)</f>
        <v>0</v>
      </c>
      <c r="F8" s="21">
        <f>INDEX('Enter Dog Info'!E:P,62,6)</f>
        <v>0</v>
      </c>
      <c r="G8" s="22">
        <f t="shared" si="0"/>
        <v>0</v>
      </c>
      <c r="H8" s="20">
        <f>INDEX('Enter Dog Info'!G:R,62,1)</f>
        <v>0</v>
      </c>
      <c r="I8" s="23">
        <f t="shared" si="1"/>
        <v>0</v>
      </c>
    </row>
    <row r="9" spans="1:9" ht="30" customHeight="1" x14ac:dyDescent="0.25">
      <c r="A9" s="52">
        <f>INDEX('Enter Dog Info'!A:L,63,1)</f>
        <v>60</v>
      </c>
      <c r="B9" s="19">
        <f>INDEX('Enter Dog Info'!A:L,63,2)</f>
        <v>0</v>
      </c>
      <c r="C9" s="20">
        <f>INDEX('Enter Dog Info'!B:M,63,2)</f>
        <v>0</v>
      </c>
      <c r="D9" s="20">
        <f>INDEX('Enter Dog Info'!C:N,63,2)</f>
        <v>0</v>
      </c>
      <c r="E9" s="20">
        <f>INDEX('Enter Dog Info'!D:O,63,2)</f>
        <v>0</v>
      </c>
      <c r="F9" s="21">
        <f>INDEX('Enter Dog Info'!E:P,63,6)</f>
        <v>0</v>
      </c>
      <c r="G9" s="22">
        <f t="shared" si="0"/>
        <v>0</v>
      </c>
      <c r="H9" s="20">
        <f>INDEX('Enter Dog Info'!G:R,63,1)</f>
        <v>0</v>
      </c>
      <c r="I9" s="23">
        <f t="shared" si="1"/>
        <v>0</v>
      </c>
    </row>
    <row r="10" spans="1:9" ht="30" customHeight="1" x14ac:dyDescent="0.25">
      <c r="A10" s="52">
        <f>INDEX('Enter Dog Info'!A:L,64,1)</f>
        <v>61</v>
      </c>
      <c r="B10" s="19">
        <f>INDEX('Enter Dog Info'!A:L,64,2)</f>
        <v>0</v>
      </c>
      <c r="C10" s="20">
        <f>INDEX('Enter Dog Info'!B:M,64,2)</f>
        <v>0</v>
      </c>
      <c r="D10" s="20">
        <f>INDEX('Enter Dog Info'!C:N,64,2)</f>
        <v>0</v>
      </c>
      <c r="E10" s="20">
        <f>INDEX('Enter Dog Info'!D:O,64,2)</f>
        <v>0</v>
      </c>
      <c r="F10" s="21">
        <f>INDEX('Enter Dog Info'!E:P,64,6)</f>
        <v>0</v>
      </c>
      <c r="G10" s="22">
        <f t="shared" si="0"/>
        <v>0</v>
      </c>
      <c r="H10" s="20">
        <f>INDEX('Enter Dog Info'!G:R,64,1)</f>
        <v>0</v>
      </c>
      <c r="I10" s="23">
        <f t="shared" si="1"/>
        <v>0</v>
      </c>
    </row>
    <row r="11" spans="1:9" ht="30" customHeight="1" x14ac:dyDescent="0.25">
      <c r="A11" s="52">
        <f>INDEX('Enter Dog Info'!A:L,65,1)</f>
        <v>62</v>
      </c>
      <c r="B11" s="19">
        <f>INDEX('Enter Dog Info'!A:L,65,2)</f>
        <v>0</v>
      </c>
      <c r="C11" s="20">
        <f>INDEX('Enter Dog Info'!B:M,65,2)</f>
        <v>0</v>
      </c>
      <c r="D11" s="20">
        <f>INDEX('Enter Dog Info'!C:N,65,2)</f>
        <v>0</v>
      </c>
      <c r="E11" s="20">
        <f>INDEX('Enter Dog Info'!D:O,65,2)</f>
        <v>0</v>
      </c>
      <c r="F11" s="21">
        <f>INDEX('Enter Dog Info'!E:P,65,6)</f>
        <v>0</v>
      </c>
      <c r="G11" s="22">
        <f t="shared" si="0"/>
        <v>0</v>
      </c>
      <c r="H11" s="20">
        <f>INDEX('Enter Dog Info'!G:R,65,1)</f>
        <v>0</v>
      </c>
      <c r="I11" s="23">
        <f t="shared" si="1"/>
        <v>0</v>
      </c>
    </row>
    <row r="12" spans="1:9" ht="30" customHeight="1" x14ac:dyDescent="0.25">
      <c r="A12" s="52">
        <f>INDEX('Enter Dog Info'!A:L,66,1)</f>
        <v>63</v>
      </c>
      <c r="B12" s="19">
        <f>INDEX('Enter Dog Info'!A:L,66,2)</f>
        <v>0</v>
      </c>
      <c r="C12" s="20">
        <f>INDEX('Enter Dog Info'!B:M,66,2)</f>
        <v>0</v>
      </c>
      <c r="D12" s="20">
        <f>INDEX('Enter Dog Info'!C:N,66,2)</f>
        <v>0</v>
      </c>
      <c r="E12" s="20">
        <f>INDEX('Enter Dog Info'!D:O,66,2)</f>
        <v>0</v>
      </c>
      <c r="F12" s="21">
        <f>INDEX('Enter Dog Info'!E:P,66,6)</f>
        <v>0</v>
      </c>
      <c r="G12" s="22">
        <f t="shared" si="0"/>
        <v>0</v>
      </c>
      <c r="H12" s="20">
        <f>INDEX('Enter Dog Info'!G:R,66,1)</f>
        <v>0</v>
      </c>
      <c r="I12" s="23">
        <f t="shared" si="1"/>
        <v>0</v>
      </c>
    </row>
    <row r="13" spans="1:9" ht="30" customHeight="1" x14ac:dyDescent="0.25">
      <c r="A13" s="52">
        <f>INDEX('Enter Dog Info'!A:L,67,1)</f>
        <v>64</v>
      </c>
      <c r="B13" s="19">
        <f>INDEX('Enter Dog Info'!A:L,67,2)</f>
        <v>0</v>
      </c>
      <c r="C13" s="20">
        <f>INDEX('Enter Dog Info'!B:M,67,2)</f>
        <v>0</v>
      </c>
      <c r="D13" s="20">
        <f>INDEX('Enter Dog Info'!C:N,67,2)</f>
        <v>0</v>
      </c>
      <c r="E13" s="20">
        <f>INDEX('Enter Dog Info'!D:O,67,2)</f>
        <v>0</v>
      </c>
      <c r="F13" s="21">
        <f>INDEX('Enter Dog Info'!E:P,67,6)</f>
        <v>0</v>
      </c>
      <c r="G13" s="22">
        <f t="shared" si="0"/>
        <v>0</v>
      </c>
      <c r="H13" s="20">
        <f>INDEX('Enter Dog Info'!G:R,67,1)</f>
        <v>0</v>
      </c>
      <c r="I13" s="23">
        <f t="shared" si="1"/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/>
  <mergeCells count="8">
    <mergeCell ref="A16:I16"/>
    <mergeCell ref="A17:I17"/>
    <mergeCell ref="F1:H1"/>
    <mergeCell ref="A4:B4"/>
    <mergeCell ref="C4:D4"/>
    <mergeCell ref="F4:G4"/>
    <mergeCell ref="A14:C14"/>
    <mergeCell ref="A15:I15"/>
  </mergeCells>
  <phoneticPr fontId="4" type="noConversion"/>
  <conditionalFormatting sqref="E4">
    <cfRule type="cellIs" dxfId="47" priority="2" operator="equal">
      <formula>0</formula>
    </cfRule>
  </conditionalFormatting>
  <conditionalFormatting sqref="A2:XFD3 A18:XFD1048576 A15:A17 J15:XFD17 A1:F1 I1:XFD1 A4 F4:XFD4 C4 J7:XFD7 B6:XFD6 B8:XFD13">
    <cfRule type="cellIs" dxfId="46" priority="8" operator="equal">
      <formula>0</formula>
    </cfRule>
  </conditionalFormatting>
  <conditionalFormatting sqref="A5:D5 F5:XFD5">
    <cfRule type="cellIs" dxfId="45" priority="7" operator="equal">
      <formula>0</formula>
    </cfRule>
  </conditionalFormatting>
  <conditionalFormatting sqref="E5">
    <cfRule type="cellIs" dxfId="44" priority="6" operator="equal">
      <formula>0</formula>
    </cfRule>
  </conditionalFormatting>
  <conditionalFormatting sqref="A14">
    <cfRule type="cellIs" dxfId="43" priority="4" operator="equal">
      <formula>0</formula>
    </cfRule>
  </conditionalFormatting>
  <conditionalFormatting sqref="J14:XFD14">
    <cfRule type="cellIs" dxfId="42" priority="5" operator="equal">
      <formula>0</formula>
    </cfRule>
  </conditionalFormatting>
  <conditionalFormatting sqref="B7:I7">
    <cfRule type="cellIs" dxfId="41" priority="3" operator="equal">
      <formula>0</formula>
    </cfRule>
  </conditionalFormatting>
  <conditionalFormatting sqref="A6:A13">
    <cfRule type="cellIs" dxfId="40" priority="1" operator="equal">
      <formula>0</formula>
    </cfRule>
  </conditionalFormatting>
  <pageMargins left="0.7" right="0.7" top="0.75" bottom="0.75" header="0.3" footer="0.3"/>
  <pageSetup orientation="landscape" horizontalDpi="0" verticalDpi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sqref="A1:A104857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Info'!A:L,68,1)</f>
        <v>65</v>
      </c>
      <c r="B6" s="19">
        <f>INDEX('Enter Dog Info'!A:L,68,2)</f>
        <v>0</v>
      </c>
      <c r="C6" s="20">
        <f>INDEX('Enter Dog Info'!B:M,68,2)</f>
        <v>0</v>
      </c>
      <c r="D6" s="20">
        <f>INDEX('Enter Dog Info'!C:N,68,2)</f>
        <v>0</v>
      </c>
      <c r="E6" s="20">
        <f>INDEX('Enter Dog Info'!D:O,68,2)</f>
        <v>0</v>
      </c>
      <c r="F6" s="21">
        <f>INDEX('Enter Dog Info'!E:P,68,6)</f>
        <v>0</v>
      </c>
      <c r="G6" s="22">
        <f>IF(F6&gt;0, ROUND(204.545/F6,2), 0)</f>
        <v>0</v>
      </c>
      <c r="H6" s="20">
        <f>INDEX('Enter Dog Info'!G:R,68,1)</f>
        <v>0</v>
      </c>
      <c r="I6" s="23">
        <f>ROUND((G6*H6),2)</f>
        <v>0</v>
      </c>
    </row>
    <row r="7" spans="1:9" ht="30" customHeight="1" x14ac:dyDescent="0.25">
      <c r="A7" s="52">
        <f>INDEX('Enter Dog Info'!A:L,69,1)</f>
        <v>66</v>
      </c>
      <c r="B7" s="19">
        <f>INDEX('Enter Dog Info'!A:L,69,2)</f>
        <v>0</v>
      </c>
      <c r="C7" s="20">
        <f>INDEX('Enter Dog Info'!B:M,69,2)</f>
        <v>0</v>
      </c>
      <c r="D7" s="20">
        <f>INDEX('Enter Dog Info'!C:N,69,2)</f>
        <v>0</v>
      </c>
      <c r="E7" s="20">
        <f>INDEX('Enter Dog Info'!D:O,69,2)</f>
        <v>0</v>
      </c>
      <c r="F7" s="21">
        <f>INDEX('Enter Dog Info'!E:P,69,6)</f>
        <v>0</v>
      </c>
      <c r="G7" s="22">
        <f t="shared" ref="G7:G13" si="0">IF(F7&gt;0, ROUND(204.545/F7,2), 0)</f>
        <v>0</v>
      </c>
      <c r="H7" s="20">
        <f>INDEX('Enter Dog Info'!G:R,69,1)</f>
        <v>0</v>
      </c>
      <c r="I7" s="23">
        <f t="shared" ref="I7:I13" si="1">ROUND((G7*H7),2)</f>
        <v>0</v>
      </c>
    </row>
    <row r="8" spans="1:9" ht="30" customHeight="1" x14ac:dyDescent="0.25">
      <c r="A8" s="52">
        <f>INDEX('Enter Dog Info'!A:L,70,1)</f>
        <v>67</v>
      </c>
      <c r="B8" s="19">
        <f>INDEX('Enter Dog Info'!A:L,70,2)</f>
        <v>0</v>
      </c>
      <c r="C8" s="20">
        <f>INDEX('Enter Dog Info'!B:M,70,2)</f>
        <v>0</v>
      </c>
      <c r="D8" s="20">
        <f>INDEX('Enter Dog Info'!C:N,70,2)</f>
        <v>0</v>
      </c>
      <c r="E8" s="20">
        <f>INDEX('Enter Dog Info'!D:O,70,2)</f>
        <v>0</v>
      </c>
      <c r="F8" s="21">
        <f>INDEX('Enter Dog Info'!E:P,70,6)</f>
        <v>0</v>
      </c>
      <c r="G8" s="22">
        <f t="shared" si="0"/>
        <v>0</v>
      </c>
      <c r="H8" s="20">
        <f>INDEX('Enter Dog Info'!G:R,70,1)</f>
        <v>0</v>
      </c>
      <c r="I8" s="23">
        <f t="shared" si="1"/>
        <v>0</v>
      </c>
    </row>
    <row r="9" spans="1:9" ht="30" customHeight="1" x14ac:dyDescent="0.25">
      <c r="A9" s="52">
        <f>INDEX('Enter Dog Info'!A:L,71,1)</f>
        <v>68</v>
      </c>
      <c r="B9" s="19">
        <f>INDEX('Enter Dog Info'!A:L,71,2)</f>
        <v>0</v>
      </c>
      <c r="C9" s="20">
        <f>INDEX('Enter Dog Info'!B:M,71,2)</f>
        <v>0</v>
      </c>
      <c r="D9" s="20">
        <f>INDEX('Enter Dog Info'!C:N,71,2)</f>
        <v>0</v>
      </c>
      <c r="E9" s="20">
        <f>INDEX('Enter Dog Info'!D:O,71,2)</f>
        <v>0</v>
      </c>
      <c r="F9" s="21">
        <f>INDEX('Enter Dog Info'!E:P,71,6)</f>
        <v>0</v>
      </c>
      <c r="G9" s="22">
        <f t="shared" si="0"/>
        <v>0</v>
      </c>
      <c r="H9" s="20">
        <f>INDEX('Enter Dog Info'!G:R,71,1)</f>
        <v>0</v>
      </c>
      <c r="I9" s="23">
        <f t="shared" si="1"/>
        <v>0</v>
      </c>
    </row>
    <row r="10" spans="1:9" ht="30" customHeight="1" x14ac:dyDescent="0.25">
      <c r="A10" s="52">
        <f>INDEX('Enter Dog Info'!A:L,72,1)</f>
        <v>69</v>
      </c>
      <c r="B10" s="19">
        <f>INDEX('Enter Dog Info'!A:L,72,2)</f>
        <v>0</v>
      </c>
      <c r="C10" s="20">
        <f>INDEX('Enter Dog Info'!B:M,72,2)</f>
        <v>0</v>
      </c>
      <c r="D10" s="20">
        <f>INDEX('Enter Dog Info'!C:N,72,2)</f>
        <v>0</v>
      </c>
      <c r="E10" s="20">
        <f>INDEX('Enter Dog Info'!D:O,72,2)</f>
        <v>0</v>
      </c>
      <c r="F10" s="21">
        <f>INDEX('Enter Dog Info'!E:P,72,6)</f>
        <v>0</v>
      </c>
      <c r="G10" s="22">
        <f t="shared" si="0"/>
        <v>0</v>
      </c>
      <c r="H10" s="20">
        <f>INDEX('Enter Dog Info'!G:R,72,1)</f>
        <v>0</v>
      </c>
      <c r="I10" s="23">
        <f t="shared" si="1"/>
        <v>0</v>
      </c>
    </row>
    <row r="11" spans="1:9" ht="30" customHeight="1" x14ac:dyDescent="0.25">
      <c r="A11" s="52">
        <f>INDEX('Enter Dog Info'!A:L,73,1)</f>
        <v>70</v>
      </c>
      <c r="B11" s="19">
        <f>INDEX('Enter Dog Info'!A:L,73,2)</f>
        <v>0</v>
      </c>
      <c r="C11" s="20">
        <f>INDEX('Enter Dog Info'!B:M,73,2)</f>
        <v>0</v>
      </c>
      <c r="D11" s="20">
        <f>INDEX('Enter Dog Info'!C:N,73,2)</f>
        <v>0</v>
      </c>
      <c r="E11" s="20">
        <f>INDEX('Enter Dog Info'!D:O,73,2)</f>
        <v>0</v>
      </c>
      <c r="F11" s="21">
        <f>INDEX('Enter Dog Info'!E:P,73,6)</f>
        <v>0</v>
      </c>
      <c r="G11" s="22">
        <f t="shared" si="0"/>
        <v>0</v>
      </c>
      <c r="H11" s="20">
        <f>INDEX('Enter Dog Info'!G:R,73,1)</f>
        <v>0</v>
      </c>
      <c r="I11" s="23">
        <f t="shared" si="1"/>
        <v>0</v>
      </c>
    </row>
    <row r="12" spans="1:9" ht="30" customHeight="1" x14ac:dyDescent="0.25">
      <c r="A12" s="52">
        <f>INDEX('Enter Dog Info'!A:L,74,1)</f>
        <v>71</v>
      </c>
      <c r="B12" s="19">
        <f>INDEX('Enter Dog Info'!A:L,74,2)</f>
        <v>0</v>
      </c>
      <c r="C12" s="20">
        <f>INDEX('Enter Dog Info'!B:M,74,2)</f>
        <v>0</v>
      </c>
      <c r="D12" s="20">
        <f>INDEX('Enter Dog Info'!C:N,74,2)</f>
        <v>0</v>
      </c>
      <c r="E12" s="20">
        <f>INDEX('Enter Dog Info'!D:O,74,2)</f>
        <v>0</v>
      </c>
      <c r="F12" s="21">
        <f>INDEX('Enter Dog Info'!E:P,74,6)</f>
        <v>0</v>
      </c>
      <c r="G12" s="22">
        <f t="shared" si="0"/>
        <v>0</v>
      </c>
      <c r="H12" s="20">
        <f>INDEX('Enter Dog Info'!G:R,74,1)</f>
        <v>0</v>
      </c>
      <c r="I12" s="23">
        <f t="shared" si="1"/>
        <v>0</v>
      </c>
    </row>
    <row r="13" spans="1:9" ht="30" customHeight="1" x14ac:dyDescent="0.25">
      <c r="A13" s="52">
        <f>INDEX('Enter Dog Info'!A:L,75,1)</f>
        <v>72</v>
      </c>
      <c r="B13" s="19">
        <f>INDEX('Enter Dog Info'!A:L,75,2)</f>
        <v>0</v>
      </c>
      <c r="C13" s="20" t="str">
        <f>INDEX('Enter Dog Info'!B:M,5,2)</f>
        <v>Susan</v>
      </c>
      <c r="D13" s="20">
        <f>INDEX('Enter Dog Info'!C:N,75,2)</f>
        <v>0</v>
      </c>
      <c r="E13" s="20">
        <f>INDEX('Enter Dog Info'!D:O,75,2)</f>
        <v>0</v>
      </c>
      <c r="F13" s="21">
        <f>INDEX('Enter Dog Info'!E:P,75,6)</f>
        <v>0</v>
      </c>
      <c r="G13" s="22">
        <f t="shared" si="0"/>
        <v>0</v>
      </c>
      <c r="H13" s="20">
        <f>INDEX('Enter Dog Info'!G:R,75,1)</f>
        <v>0</v>
      </c>
      <c r="I13" s="23">
        <f t="shared" si="1"/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/>
  <mergeCells count="8">
    <mergeCell ref="A16:I16"/>
    <mergeCell ref="A17:I17"/>
    <mergeCell ref="F1:H1"/>
    <mergeCell ref="A4:B4"/>
    <mergeCell ref="C4:D4"/>
    <mergeCell ref="F4:G4"/>
    <mergeCell ref="A14:C14"/>
    <mergeCell ref="A15:I15"/>
  </mergeCells>
  <phoneticPr fontId="4" type="noConversion"/>
  <conditionalFormatting sqref="E4">
    <cfRule type="cellIs" dxfId="39" priority="2" operator="equal">
      <formula>0</formula>
    </cfRule>
  </conditionalFormatting>
  <conditionalFormatting sqref="A2:XFD3 A18:XFD1048576 A15:A17 J15:XFD17 A1:F1 I1:XFD1 A4 F4:XFD4 C4 J7:XFD7 B6:XFD6 B8:XFD13">
    <cfRule type="cellIs" dxfId="38" priority="8" operator="equal">
      <formula>0</formula>
    </cfRule>
  </conditionalFormatting>
  <conditionalFormatting sqref="A5:D5 F5:XFD5">
    <cfRule type="cellIs" dxfId="37" priority="7" operator="equal">
      <formula>0</formula>
    </cfRule>
  </conditionalFormatting>
  <conditionalFormatting sqref="E5">
    <cfRule type="cellIs" dxfId="36" priority="6" operator="equal">
      <formula>0</formula>
    </cfRule>
  </conditionalFormatting>
  <conditionalFormatting sqref="A14">
    <cfRule type="cellIs" dxfId="35" priority="4" operator="equal">
      <formula>0</formula>
    </cfRule>
  </conditionalFormatting>
  <conditionalFormatting sqref="J14:XFD14">
    <cfRule type="cellIs" dxfId="34" priority="5" operator="equal">
      <formula>0</formula>
    </cfRule>
  </conditionalFormatting>
  <conditionalFormatting sqref="B7:I7">
    <cfRule type="cellIs" dxfId="33" priority="3" operator="equal">
      <formula>0</formula>
    </cfRule>
  </conditionalFormatting>
  <conditionalFormatting sqref="A6:A13">
    <cfRule type="cellIs" dxfId="32" priority="1" operator="equal">
      <formula>0</formula>
    </cfRule>
  </conditionalFormatting>
  <pageMargins left="0.7" right="0.7" top="0.75" bottom="0.75" header="0.3" footer="0.3"/>
  <pageSetup orientation="landscape" horizontalDpi="0" verticalDpi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sqref="A1:A104857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B1" s="10"/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Info'!A:L,76,1)</f>
        <v>73</v>
      </c>
      <c r="B6" s="19">
        <f>INDEX('Enter Dog Info'!A:L,76,2)</f>
        <v>0</v>
      </c>
      <c r="C6" s="20">
        <f>INDEX('Enter Dog Info'!B:M,76,2)</f>
        <v>0</v>
      </c>
      <c r="D6" s="20">
        <f>INDEX('Enter Dog Info'!C:N,76,2)</f>
        <v>0</v>
      </c>
      <c r="E6" s="20">
        <f>INDEX('Enter Dog Info'!D:O,76,2)</f>
        <v>0</v>
      </c>
      <c r="F6" s="21">
        <f>INDEX('Enter Dog Info'!E:P,76,6)</f>
        <v>0</v>
      </c>
      <c r="G6" s="22">
        <f>IF(F6&gt;0, ROUND(204.545/F6,2), 0)</f>
        <v>0</v>
      </c>
      <c r="H6" s="20">
        <f>INDEX('Enter Dog Info'!G:R,76,1)</f>
        <v>0</v>
      </c>
      <c r="I6" s="23">
        <f>ROUND((G6*H6),2)</f>
        <v>0</v>
      </c>
    </row>
    <row r="7" spans="1:9" ht="30" customHeight="1" x14ac:dyDescent="0.25">
      <c r="A7" s="52">
        <f>INDEX('Enter Dog Info'!A:L,77,1)</f>
        <v>74</v>
      </c>
      <c r="B7" s="19">
        <f>INDEX('Enter Dog Info'!A:L,77,2)</f>
        <v>0</v>
      </c>
      <c r="C7" s="20">
        <f>INDEX('Enter Dog Info'!B:M,77,2)</f>
        <v>0</v>
      </c>
      <c r="D7" s="20">
        <f>INDEX('Enter Dog Info'!C:N,77,2)</f>
        <v>0</v>
      </c>
      <c r="E7" s="20">
        <f>INDEX('Enter Dog Info'!D:O,77,2)</f>
        <v>0</v>
      </c>
      <c r="F7" s="21">
        <f>INDEX('Enter Dog Info'!E:P,77,6)</f>
        <v>0</v>
      </c>
      <c r="G7" s="22">
        <f t="shared" ref="G7:G13" si="0">IF(F7&gt;0, ROUND(204.545/F7,2), 0)</f>
        <v>0</v>
      </c>
      <c r="H7" s="20">
        <f>INDEX('Enter Dog Info'!G:R,77,1)</f>
        <v>0</v>
      </c>
      <c r="I7" s="23">
        <f t="shared" ref="I7:I13" si="1">ROUND((G7*H7),2)</f>
        <v>0</v>
      </c>
    </row>
    <row r="8" spans="1:9" ht="30" customHeight="1" x14ac:dyDescent="0.25">
      <c r="A8" s="52">
        <f>INDEX('Enter Dog Info'!A:L,78,1)</f>
        <v>75</v>
      </c>
      <c r="B8" s="19">
        <f>INDEX('Enter Dog Info'!A:L,78,2)</f>
        <v>0</v>
      </c>
      <c r="C8" s="20">
        <f>INDEX('Enter Dog Info'!B:M,78,2)</f>
        <v>0</v>
      </c>
      <c r="D8" s="20">
        <f>INDEX('Enter Dog Info'!C:N,78,2)</f>
        <v>0</v>
      </c>
      <c r="E8" s="20">
        <f>INDEX('Enter Dog Info'!D:O,78,2)</f>
        <v>0</v>
      </c>
      <c r="F8" s="21">
        <f>INDEX('Enter Dog Info'!E:P,78,6)</f>
        <v>0</v>
      </c>
      <c r="G8" s="22">
        <f t="shared" si="0"/>
        <v>0</v>
      </c>
      <c r="H8" s="20">
        <f>INDEX('Enter Dog Info'!G:R,78,1)</f>
        <v>0</v>
      </c>
      <c r="I8" s="23">
        <f t="shared" si="1"/>
        <v>0</v>
      </c>
    </row>
    <row r="9" spans="1:9" ht="30" customHeight="1" x14ac:dyDescent="0.25">
      <c r="A9" s="52">
        <f>INDEX('Enter Dog Info'!A:L,79,1)</f>
        <v>76</v>
      </c>
      <c r="B9" s="19">
        <f>INDEX('Enter Dog Info'!A:L,79,2)</f>
        <v>0</v>
      </c>
      <c r="C9" s="20">
        <f>INDEX('Enter Dog Info'!B:M,79,2)</f>
        <v>0</v>
      </c>
      <c r="D9" s="20">
        <f>INDEX('Enter Dog Info'!C:N,79,2)</f>
        <v>0</v>
      </c>
      <c r="E9" s="20">
        <f>INDEX('Enter Dog Info'!D:O,79,2)</f>
        <v>0</v>
      </c>
      <c r="F9" s="21">
        <f>INDEX('Enter Dog Info'!E:P,79,6)</f>
        <v>0</v>
      </c>
      <c r="G9" s="22">
        <f t="shared" si="0"/>
        <v>0</v>
      </c>
      <c r="H9" s="20">
        <f>INDEX('Enter Dog Info'!G:R,79,1)</f>
        <v>0</v>
      </c>
      <c r="I9" s="23">
        <f t="shared" si="1"/>
        <v>0</v>
      </c>
    </row>
    <row r="10" spans="1:9" ht="30" customHeight="1" x14ac:dyDescent="0.25">
      <c r="A10" s="52">
        <f>INDEX('Enter Dog Info'!A:L,80,1)</f>
        <v>77</v>
      </c>
      <c r="B10" s="19">
        <f>INDEX('Enter Dog Info'!A:L,80,2)</f>
        <v>0</v>
      </c>
      <c r="C10" s="20">
        <f>INDEX('Enter Dog Info'!B:M,80,2)</f>
        <v>0</v>
      </c>
      <c r="D10" s="20">
        <f>INDEX('Enter Dog Info'!C:N,80,2)</f>
        <v>0</v>
      </c>
      <c r="E10" s="20">
        <f>INDEX('Enter Dog Info'!D:O,80,2)</f>
        <v>0</v>
      </c>
      <c r="F10" s="21">
        <f>INDEX('Enter Dog Info'!E:P,80,6)</f>
        <v>0</v>
      </c>
      <c r="G10" s="22">
        <f t="shared" si="0"/>
        <v>0</v>
      </c>
      <c r="H10" s="20">
        <f>INDEX('Enter Dog Info'!G:R,80,1)</f>
        <v>0</v>
      </c>
      <c r="I10" s="23">
        <f t="shared" si="1"/>
        <v>0</v>
      </c>
    </row>
    <row r="11" spans="1:9" ht="30" customHeight="1" x14ac:dyDescent="0.25">
      <c r="A11" s="52">
        <f>INDEX('Enter Dog Info'!A:L,81,1)</f>
        <v>78</v>
      </c>
      <c r="B11" s="19">
        <f>INDEX('Enter Dog Info'!A:L,81,2)</f>
        <v>0</v>
      </c>
      <c r="C11" s="20">
        <f>INDEX('Enter Dog Info'!B:M,81,2)</f>
        <v>0</v>
      </c>
      <c r="D11" s="20">
        <f>INDEX('Enter Dog Info'!C:N,81,2)</f>
        <v>0</v>
      </c>
      <c r="E11" s="20">
        <f>INDEX('Enter Dog Info'!D:O,81,2)</f>
        <v>0</v>
      </c>
      <c r="F11" s="21">
        <f>INDEX('Enter Dog Info'!E:P,81,6)</f>
        <v>0</v>
      </c>
      <c r="G11" s="22">
        <f t="shared" si="0"/>
        <v>0</v>
      </c>
      <c r="H11" s="20">
        <f>INDEX('Enter Dog Info'!G:R,81,1)</f>
        <v>0</v>
      </c>
      <c r="I11" s="23">
        <f t="shared" si="1"/>
        <v>0</v>
      </c>
    </row>
    <row r="12" spans="1:9" ht="30" customHeight="1" x14ac:dyDescent="0.25">
      <c r="A12" s="52">
        <f>INDEX('Enter Dog Info'!A:L,82,1)</f>
        <v>79</v>
      </c>
      <c r="B12" s="19">
        <f>INDEX('Enter Dog Info'!A:L,82,2)</f>
        <v>0</v>
      </c>
      <c r="C12" s="20">
        <f>INDEX('Enter Dog Info'!B:M,82,2)</f>
        <v>0</v>
      </c>
      <c r="D12" s="20">
        <f>INDEX('Enter Dog Info'!C:N,82,2)</f>
        <v>0</v>
      </c>
      <c r="E12" s="20">
        <f>INDEX('Enter Dog Info'!D:O,82,2)</f>
        <v>0</v>
      </c>
      <c r="F12" s="21">
        <f>INDEX('Enter Dog Info'!E:P,82,6)</f>
        <v>0</v>
      </c>
      <c r="G12" s="22">
        <f t="shared" si="0"/>
        <v>0</v>
      </c>
      <c r="H12" s="20">
        <f>INDEX('Enter Dog Info'!G:R,82,1)</f>
        <v>0</v>
      </c>
      <c r="I12" s="23">
        <f t="shared" si="1"/>
        <v>0</v>
      </c>
    </row>
    <row r="13" spans="1:9" ht="30" customHeight="1" x14ac:dyDescent="0.25">
      <c r="A13" s="52">
        <f>INDEX('Enter Dog Info'!A:L,83,1)</f>
        <v>80</v>
      </c>
      <c r="B13" s="19">
        <f>INDEX('Enter Dog Info'!A:L,83,2)</f>
        <v>0</v>
      </c>
      <c r="C13" s="20">
        <f>INDEX('Enter Dog Info'!B:M,83,2)</f>
        <v>0</v>
      </c>
      <c r="D13" s="20">
        <f>INDEX('Enter Dog Info'!C:N,83,2)</f>
        <v>0</v>
      </c>
      <c r="E13" s="20">
        <f>INDEX('Enter Dog Info'!D:O,83,2)</f>
        <v>0</v>
      </c>
      <c r="F13" s="21">
        <f>INDEX('Enter Dog Info'!E:P,83,6)</f>
        <v>0</v>
      </c>
      <c r="G13" s="22">
        <f t="shared" si="0"/>
        <v>0</v>
      </c>
      <c r="H13" s="20">
        <f>INDEX('Enter Dog Info'!G:R,83,1)</f>
        <v>0</v>
      </c>
      <c r="I13" s="23">
        <f t="shared" si="1"/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/>
  <mergeCells count="8">
    <mergeCell ref="A16:I16"/>
    <mergeCell ref="A17:I17"/>
    <mergeCell ref="F1:H1"/>
    <mergeCell ref="A4:B4"/>
    <mergeCell ref="C4:D4"/>
    <mergeCell ref="F4:G4"/>
    <mergeCell ref="A14:C14"/>
    <mergeCell ref="A15:I15"/>
  </mergeCells>
  <phoneticPr fontId="4" type="noConversion"/>
  <conditionalFormatting sqref="E4">
    <cfRule type="cellIs" dxfId="31" priority="2" operator="equal">
      <formula>0</formula>
    </cfRule>
  </conditionalFormatting>
  <conditionalFormatting sqref="A2:XFD3 A18:XFD1048576 A15:A17 J15:XFD17 A1:F1 I1:XFD1 A4 F4:XFD4 C4 J7:XFD7 B6:XFD6 B8:XFD13">
    <cfRule type="cellIs" dxfId="30" priority="8" operator="equal">
      <formula>0</formula>
    </cfRule>
  </conditionalFormatting>
  <conditionalFormatting sqref="A5:D5 F5:XFD5">
    <cfRule type="cellIs" dxfId="29" priority="7" operator="equal">
      <formula>0</formula>
    </cfRule>
  </conditionalFormatting>
  <conditionalFormatting sqref="E5">
    <cfRule type="cellIs" dxfId="28" priority="6" operator="equal">
      <formula>0</formula>
    </cfRule>
  </conditionalFormatting>
  <conditionalFormatting sqref="A14">
    <cfRule type="cellIs" dxfId="27" priority="4" operator="equal">
      <formula>0</formula>
    </cfRule>
  </conditionalFormatting>
  <conditionalFormatting sqref="J14:XFD14">
    <cfRule type="cellIs" dxfId="26" priority="5" operator="equal">
      <formula>0</formula>
    </cfRule>
  </conditionalFormatting>
  <conditionalFormatting sqref="B7:I7">
    <cfRule type="cellIs" dxfId="25" priority="3" operator="equal">
      <formula>0</formula>
    </cfRule>
  </conditionalFormatting>
  <conditionalFormatting sqref="A6:A13">
    <cfRule type="cellIs" dxfId="24" priority="1" operator="equal">
      <formula>0</formula>
    </cfRule>
  </conditionalFormatting>
  <pageMargins left="0.7" right="0.7" top="0.75" bottom="0.75" header="0.3" footer="0.3"/>
  <pageSetup orientation="landscape" verticalDpi="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sqref="A1:A104857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Info'!A:L,84,1)</f>
        <v>81</v>
      </c>
      <c r="B6" s="19">
        <f>INDEX('Enter Dog Info'!A:L,84,2)</f>
        <v>0</v>
      </c>
      <c r="C6" s="20">
        <f>INDEX('Enter Dog Info'!B:M,84,2)</f>
        <v>0</v>
      </c>
      <c r="D6" s="20">
        <f>INDEX('Enter Dog Info'!C:N,84,2)</f>
        <v>0</v>
      </c>
      <c r="E6" s="20">
        <f>INDEX('Enter Dog Info'!D:O,84,2)</f>
        <v>0</v>
      </c>
      <c r="F6" s="21">
        <f>INDEX('Enter Dog Info'!E:P,84,6)</f>
        <v>0</v>
      </c>
      <c r="G6" s="22">
        <f>IF(F6&gt;0, ROUND(204.545/F6,2), 0)</f>
        <v>0</v>
      </c>
      <c r="H6" s="20">
        <f>INDEX('Enter Dog Info'!G:R,84,1)</f>
        <v>0</v>
      </c>
      <c r="I6" s="23">
        <f>ROUND((G6*H6),2)</f>
        <v>0</v>
      </c>
    </row>
    <row r="7" spans="1:9" ht="30" customHeight="1" x14ac:dyDescent="0.25">
      <c r="A7" s="52">
        <f>INDEX('Enter Dog Info'!A:L,85,1)</f>
        <v>82</v>
      </c>
      <c r="B7" s="19">
        <f>INDEX('Enter Dog Info'!A:L,85,2)</f>
        <v>0</v>
      </c>
      <c r="C7" s="20">
        <f>INDEX('Enter Dog Info'!B:M,85,2)</f>
        <v>0</v>
      </c>
      <c r="D7" s="20">
        <f>INDEX('Enter Dog Info'!C:N,85,2)</f>
        <v>0</v>
      </c>
      <c r="E7" s="20">
        <f>INDEX('Enter Dog Info'!D:O,85,2)</f>
        <v>0</v>
      </c>
      <c r="F7" s="21">
        <f>INDEX('Enter Dog Info'!E:P,85,6)</f>
        <v>0</v>
      </c>
      <c r="G7" s="22">
        <f t="shared" ref="G7:G13" si="0">IF(F7&gt;0, ROUND(204.545/F7,2), 0)</f>
        <v>0</v>
      </c>
      <c r="H7" s="20">
        <f>INDEX('Enter Dog Info'!G:R,85,1)</f>
        <v>0</v>
      </c>
      <c r="I7" s="23">
        <f t="shared" ref="I7:I13" si="1">ROUND((G7*H7),2)</f>
        <v>0</v>
      </c>
    </row>
    <row r="8" spans="1:9" ht="30" customHeight="1" x14ac:dyDescent="0.25">
      <c r="A8" s="52">
        <f>INDEX('Enter Dog Info'!A:L,86,1)</f>
        <v>83</v>
      </c>
      <c r="B8" s="19">
        <f>INDEX('Enter Dog Info'!A:L,86,2)</f>
        <v>0</v>
      </c>
      <c r="C8" s="20">
        <f>INDEX('Enter Dog Info'!B:M,86,2)</f>
        <v>0</v>
      </c>
      <c r="D8" s="20">
        <f>INDEX('Enter Dog Info'!C:N,86,2)</f>
        <v>0</v>
      </c>
      <c r="E8" s="20">
        <f>INDEX('Enter Dog Info'!D:O,86,2)</f>
        <v>0</v>
      </c>
      <c r="F8" s="21">
        <f>INDEX('Enter Dog Info'!E:P,86,6)</f>
        <v>0</v>
      </c>
      <c r="G8" s="22">
        <f t="shared" si="0"/>
        <v>0</v>
      </c>
      <c r="H8" s="20">
        <f>INDEX('Enter Dog Info'!G:R,86,1)</f>
        <v>0</v>
      </c>
      <c r="I8" s="23">
        <f t="shared" si="1"/>
        <v>0</v>
      </c>
    </row>
    <row r="9" spans="1:9" ht="30" customHeight="1" x14ac:dyDescent="0.25">
      <c r="A9" s="52">
        <f>INDEX('Enter Dog Info'!A:L,87,1)</f>
        <v>84</v>
      </c>
      <c r="B9" s="19">
        <f>INDEX('Enter Dog Info'!A:L,87,2)</f>
        <v>0</v>
      </c>
      <c r="C9" s="20">
        <f>INDEX('Enter Dog Info'!B:M,87,2)</f>
        <v>0</v>
      </c>
      <c r="D9" s="20">
        <f>INDEX('Enter Dog Info'!C:N,87,2)</f>
        <v>0</v>
      </c>
      <c r="E9" s="20">
        <f>INDEX('Enter Dog Info'!D:O,87,2)</f>
        <v>0</v>
      </c>
      <c r="F9" s="21">
        <f>INDEX('Enter Dog Info'!E:P,87,6)</f>
        <v>0</v>
      </c>
      <c r="G9" s="22">
        <f t="shared" si="0"/>
        <v>0</v>
      </c>
      <c r="H9" s="20">
        <f>INDEX('Enter Dog Info'!G:R,87,1)</f>
        <v>0</v>
      </c>
      <c r="I9" s="23">
        <f t="shared" si="1"/>
        <v>0</v>
      </c>
    </row>
    <row r="10" spans="1:9" ht="30" customHeight="1" x14ac:dyDescent="0.25">
      <c r="A10" s="52">
        <f>INDEX('Enter Dog Info'!A:L,88,1)</f>
        <v>85</v>
      </c>
      <c r="B10" s="19">
        <f>INDEX('Enter Dog Info'!A:L,88,2)</f>
        <v>0</v>
      </c>
      <c r="C10" s="20">
        <f>INDEX('Enter Dog Info'!B:M,88,2)</f>
        <v>0</v>
      </c>
      <c r="D10" s="20">
        <f>INDEX('Enter Dog Info'!C:N,88,2)</f>
        <v>0</v>
      </c>
      <c r="E10" s="20">
        <f>INDEX('Enter Dog Info'!D:O,88,2)</f>
        <v>0</v>
      </c>
      <c r="F10" s="21">
        <f>INDEX('Enter Dog Info'!E:P,88,6)</f>
        <v>0</v>
      </c>
      <c r="G10" s="22">
        <f t="shared" si="0"/>
        <v>0</v>
      </c>
      <c r="H10" s="20">
        <f>INDEX('Enter Dog Info'!G:R,88,1)</f>
        <v>0</v>
      </c>
      <c r="I10" s="23">
        <f t="shared" si="1"/>
        <v>0</v>
      </c>
    </row>
    <row r="11" spans="1:9" ht="30" customHeight="1" x14ac:dyDescent="0.25">
      <c r="A11" s="52">
        <f>INDEX('Enter Dog Info'!A:L,89,1)</f>
        <v>86</v>
      </c>
      <c r="B11" s="19">
        <f>INDEX('Enter Dog Info'!A:L,89,2)</f>
        <v>0</v>
      </c>
      <c r="C11" s="20">
        <f>INDEX('Enter Dog Info'!B:M,89,2)</f>
        <v>0</v>
      </c>
      <c r="D11" s="20">
        <f>INDEX('Enter Dog Info'!C:N,89,2)</f>
        <v>0</v>
      </c>
      <c r="E11" s="20">
        <f>INDEX('Enter Dog Info'!D:O,89,2)</f>
        <v>0</v>
      </c>
      <c r="F11" s="21">
        <f>INDEX('Enter Dog Info'!E:P,89,6)</f>
        <v>0</v>
      </c>
      <c r="G11" s="22">
        <f t="shared" si="0"/>
        <v>0</v>
      </c>
      <c r="H11" s="20">
        <f>INDEX('Enter Dog Info'!G:R,89,1)</f>
        <v>0</v>
      </c>
      <c r="I11" s="23">
        <f t="shared" si="1"/>
        <v>0</v>
      </c>
    </row>
    <row r="12" spans="1:9" ht="30" customHeight="1" x14ac:dyDescent="0.25">
      <c r="A12" s="52">
        <f>INDEX('Enter Dog Info'!A:L,90,1)</f>
        <v>87</v>
      </c>
      <c r="B12" s="19">
        <f>INDEX('Enter Dog Info'!A:L,90,2)</f>
        <v>0</v>
      </c>
      <c r="C12" s="20">
        <f>INDEX('Enter Dog Info'!B:M,90,2)</f>
        <v>0</v>
      </c>
      <c r="D12" s="20">
        <f>INDEX('Enter Dog Info'!C:N,90,2)</f>
        <v>0</v>
      </c>
      <c r="E12" s="20">
        <f>INDEX('Enter Dog Info'!D:O,90,2)</f>
        <v>0</v>
      </c>
      <c r="F12" s="21">
        <f>INDEX('Enter Dog Info'!E:P,90,6)</f>
        <v>0</v>
      </c>
      <c r="G12" s="22">
        <f t="shared" si="0"/>
        <v>0</v>
      </c>
      <c r="H12" s="20">
        <f>INDEX('Enter Dog Info'!G:R,90,1)</f>
        <v>0</v>
      </c>
      <c r="I12" s="23">
        <f t="shared" si="1"/>
        <v>0</v>
      </c>
    </row>
    <row r="13" spans="1:9" ht="30" customHeight="1" x14ac:dyDescent="0.25">
      <c r="A13" s="52">
        <f>INDEX('Enter Dog Info'!A:L,91,1)</f>
        <v>88</v>
      </c>
      <c r="B13" s="19">
        <f>INDEX('Enter Dog Info'!A:L,91,2)</f>
        <v>0</v>
      </c>
      <c r="C13" s="20">
        <f>INDEX('Enter Dog Info'!B:M,91,2)</f>
        <v>0</v>
      </c>
      <c r="D13" s="20">
        <f>INDEX('Enter Dog Info'!C:N,91,2)</f>
        <v>0</v>
      </c>
      <c r="E13" s="20">
        <f>INDEX('Enter Dog Info'!D:O,91,2)</f>
        <v>0</v>
      </c>
      <c r="F13" s="21">
        <f>INDEX('Enter Dog Info'!E:P,91,6)</f>
        <v>0</v>
      </c>
      <c r="G13" s="22">
        <f t="shared" si="0"/>
        <v>0</v>
      </c>
      <c r="H13" s="20">
        <f>INDEX('Enter Dog Info'!G:R,91,1)</f>
        <v>0</v>
      </c>
      <c r="I13" s="23">
        <f t="shared" si="1"/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/>
  <mergeCells count="8">
    <mergeCell ref="A16:I16"/>
    <mergeCell ref="A17:I17"/>
    <mergeCell ref="F1:H1"/>
    <mergeCell ref="A4:B4"/>
    <mergeCell ref="C4:D4"/>
    <mergeCell ref="F4:G4"/>
    <mergeCell ref="A14:C14"/>
    <mergeCell ref="A15:I15"/>
  </mergeCells>
  <phoneticPr fontId="4" type="noConversion"/>
  <conditionalFormatting sqref="E4">
    <cfRule type="cellIs" dxfId="23" priority="2" operator="equal">
      <formula>0</formula>
    </cfRule>
  </conditionalFormatting>
  <conditionalFormatting sqref="A2:XFD3 A18:XFD1048576 A15:A17 J15:XFD17 A1:F1 I1:XFD1 A4 F4:XFD4 C4 J7:XFD7 B6:XFD6 B8:XFD13">
    <cfRule type="cellIs" dxfId="22" priority="8" operator="equal">
      <formula>0</formula>
    </cfRule>
  </conditionalFormatting>
  <conditionalFormatting sqref="A5:D5 F5:XFD5">
    <cfRule type="cellIs" dxfId="21" priority="7" operator="equal">
      <formula>0</formula>
    </cfRule>
  </conditionalFormatting>
  <conditionalFormatting sqref="E5">
    <cfRule type="cellIs" dxfId="20" priority="6" operator="equal">
      <formula>0</formula>
    </cfRule>
  </conditionalFormatting>
  <conditionalFormatting sqref="A14">
    <cfRule type="cellIs" dxfId="19" priority="4" operator="equal">
      <formula>0</formula>
    </cfRule>
  </conditionalFormatting>
  <conditionalFormatting sqref="J14:XFD14">
    <cfRule type="cellIs" dxfId="18" priority="5" operator="equal">
      <formula>0</formula>
    </cfRule>
  </conditionalFormatting>
  <conditionalFormatting sqref="B7:I7">
    <cfRule type="cellIs" dxfId="17" priority="3" operator="equal">
      <formula>0</formula>
    </cfRule>
  </conditionalFormatting>
  <conditionalFormatting sqref="A6:A13">
    <cfRule type="cellIs" dxfId="16" priority="1" operator="equal">
      <formula>0</formula>
    </cfRule>
  </conditionalFormatting>
  <pageMargins left="0.7" right="0.7" top="0.75" bottom="0.75" header="0.3" footer="0.3"/>
  <pageSetup orientation="landscape" horizontalDpi="0" verticalDpi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sqref="A1:A104857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Info'!A:L,92,1)</f>
        <v>89</v>
      </c>
      <c r="B6" s="19">
        <f>INDEX('Enter Dog Info'!A:L,92,2)</f>
        <v>0</v>
      </c>
      <c r="C6" s="20">
        <f>INDEX('Enter Dog Info'!B:M,92,2)</f>
        <v>0</v>
      </c>
      <c r="D6" s="20">
        <f>INDEX('Enter Dog Info'!C:N,92,2)</f>
        <v>0</v>
      </c>
      <c r="E6" s="20">
        <f>INDEX('Enter Dog Info'!D:O,92,2)</f>
        <v>0</v>
      </c>
      <c r="F6" s="21">
        <f>INDEX('Enter Dog Info'!E:P,92,6)</f>
        <v>0</v>
      </c>
      <c r="G6" s="22">
        <f>IF(F6&gt;0, ROUND(204.545/F6,2), 0)</f>
        <v>0</v>
      </c>
      <c r="H6" s="20">
        <f>INDEX('Enter Dog Info'!G:R,92,1)</f>
        <v>0</v>
      </c>
      <c r="I6" s="23">
        <f>ROUND((G6*H6),2)</f>
        <v>0</v>
      </c>
    </row>
    <row r="7" spans="1:9" ht="30" customHeight="1" x14ac:dyDescent="0.25">
      <c r="A7" s="52">
        <f>INDEX('Enter Dog Info'!A:L,93,1)</f>
        <v>90</v>
      </c>
      <c r="B7" s="19">
        <f>INDEX('Enter Dog Info'!A:L,93,2)</f>
        <v>0</v>
      </c>
      <c r="C7" s="20">
        <f>INDEX('Enter Dog Info'!B:M,93,2)</f>
        <v>0</v>
      </c>
      <c r="D7" s="20">
        <f>INDEX('Enter Dog Info'!C:N,93,2)</f>
        <v>0</v>
      </c>
      <c r="E7" s="20">
        <f>INDEX('Enter Dog Info'!D:O,93,2)</f>
        <v>0</v>
      </c>
      <c r="F7" s="21">
        <f>INDEX('Enter Dog Info'!E:P,93,6)</f>
        <v>0</v>
      </c>
      <c r="G7" s="22">
        <f t="shared" ref="G7:G13" si="0">IF(F7&gt;0, ROUND(204.545/F7,2), 0)</f>
        <v>0</v>
      </c>
      <c r="H7" s="20">
        <f>INDEX('Enter Dog Info'!G:R,93,1)</f>
        <v>0</v>
      </c>
      <c r="I7" s="23">
        <f t="shared" ref="I7:I13" si="1">ROUND((G7*H7),2)</f>
        <v>0</v>
      </c>
    </row>
    <row r="8" spans="1:9" ht="30" customHeight="1" x14ac:dyDescent="0.25">
      <c r="A8" s="52">
        <f>INDEX('Enter Dog Info'!A:L,94,1)</f>
        <v>91</v>
      </c>
      <c r="B8" s="19">
        <f>INDEX('Enter Dog Info'!A:L,94,2)</f>
        <v>0</v>
      </c>
      <c r="C8" s="20">
        <f>INDEX('Enter Dog Info'!B:M,94,2)</f>
        <v>0</v>
      </c>
      <c r="D8" s="20">
        <f>INDEX('Enter Dog Info'!C:N,94,2)</f>
        <v>0</v>
      </c>
      <c r="E8" s="20">
        <f>INDEX('Enter Dog Info'!D:O,94,2)</f>
        <v>0</v>
      </c>
      <c r="F8" s="21">
        <f>INDEX('Enter Dog Info'!E:P,94,6)</f>
        <v>0</v>
      </c>
      <c r="G8" s="22">
        <f t="shared" si="0"/>
        <v>0</v>
      </c>
      <c r="H8" s="20">
        <f>INDEX('Enter Dog Info'!G:R,94,1)</f>
        <v>0</v>
      </c>
      <c r="I8" s="23">
        <f t="shared" si="1"/>
        <v>0</v>
      </c>
    </row>
    <row r="9" spans="1:9" ht="30" customHeight="1" x14ac:dyDescent="0.25">
      <c r="A9" s="52">
        <f>INDEX('Enter Dog Info'!A:L,95,1)</f>
        <v>92</v>
      </c>
      <c r="B9" s="19">
        <f>INDEX('Enter Dog Info'!A:L,95,2)</f>
        <v>0</v>
      </c>
      <c r="C9" s="20">
        <f>INDEX('Enter Dog Info'!B:M,95,2)</f>
        <v>0</v>
      </c>
      <c r="D9" s="20">
        <f>INDEX('Enter Dog Info'!C:N,95,2)</f>
        <v>0</v>
      </c>
      <c r="E9" s="20">
        <f>INDEX('Enter Dog Info'!D:O,95,2)</f>
        <v>0</v>
      </c>
      <c r="F9" s="21">
        <f>INDEX('Enter Dog Info'!E:P,95,6)</f>
        <v>0</v>
      </c>
      <c r="G9" s="22">
        <f t="shared" si="0"/>
        <v>0</v>
      </c>
      <c r="H9" s="20">
        <f>INDEX('Enter Dog Info'!G:R,95,1)</f>
        <v>0</v>
      </c>
      <c r="I9" s="23">
        <f t="shared" si="1"/>
        <v>0</v>
      </c>
    </row>
    <row r="10" spans="1:9" ht="30" customHeight="1" x14ac:dyDescent="0.25">
      <c r="A10" s="52">
        <f>INDEX('Enter Dog Info'!A:L,96,1)</f>
        <v>93</v>
      </c>
      <c r="B10" s="19">
        <f>INDEX('Enter Dog Info'!A:L,96,2)</f>
        <v>0</v>
      </c>
      <c r="C10" s="20">
        <f>INDEX('Enter Dog Info'!B:M,96,2)</f>
        <v>0</v>
      </c>
      <c r="D10" s="20">
        <f>INDEX('Enter Dog Info'!C:N,96,2)</f>
        <v>0</v>
      </c>
      <c r="E10" s="20">
        <f>INDEX('Enter Dog Info'!D:O,96,2)</f>
        <v>0</v>
      </c>
      <c r="F10" s="21">
        <f>INDEX('Enter Dog Info'!E:P,96,6)</f>
        <v>0</v>
      </c>
      <c r="G10" s="22">
        <f t="shared" si="0"/>
        <v>0</v>
      </c>
      <c r="H10" s="20">
        <f>INDEX('Enter Dog Info'!G:R,96,1)</f>
        <v>0</v>
      </c>
      <c r="I10" s="23">
        <f t="shared" si="1"/>
        <v>0</v>
      </c>
    </row>
    <row r="11" spans="1:9" ht="30" customHeight="1" x14ac:dyDescent="0.25">
      <c r="A11" s="52">
        <f>INDEX('Enter Dog Info'!A:L,97,1)</f>
        <v>94</v>
      </c>
      <c r="B11" s="19">
        <f>INDEX('Enter Dog Info'!A:L,97,2)</f>
        <v>0</v>
      </c>
      <c r="C11" s="20">
        <f>INDEX('Enter Dog Info'!B:M,97,2)</f>
        <v>0</v>
      </c>
      <c r="D11" s="20">
        <f>INDEX('Enter Dog Info'!C:N,97,2)</f>
        <v>0</v>
      </c>
      <c r="E11" s="20">
        <f>INDEX('Enter Dog Info'!D:O,97,2)</f>
        <v>0</v>
      </c>
      <c r="F11" s="21">
        <f>INDEX('Enter Dog Info'!E:P,97,6)</f>
        <v>0</v>
      </c>
      <c r="G11" s="22">
        <f t="shared" si="0"/>
        <v>0</v>
      </c>
      <c r="H11" s="20">
        <f>INDEX('Enter Dog Info'!G:R,97,1)</f>
        <v>0</v>
      </c>
      <c r="I11" s="23">
        <f t="shared" si="1"/>
        <v>0</v>
      </c>
    </row>
    <row r="12" spans="1:9" ht="30" customHeight="1" x14ac:dyDescent="0.25">
      <c r="A12" s="52">
        <f>INDEX('Enter Dog Info'!A:L,98,1)</f>
        <v>95</v>
      </c>
      <c r="B12" s="19">
        <f>INDEX('Enter Dog Info'!A:L,98,2)</f>
        <v>0</v>
      </c>
      <c r="C12" s="20">
        <f>INDEX('Enter Dog Info'!B:M,98,2)</f>
        <v>0</v>
      </c>
      <c r="D12" s="20">
        <f>INDEX('Enter Dog Info'!C:N,98,2)</f>
        <v>0</v>
      </c>
      <c r="E12" s="20">
        <f>INDEX('Enter Dog Info'!D:O,98,2)</f>
        <v>0</v>
      </c>
      <c r="F12" s="21">
        <f>INDEX('Enter Dog Info'!E:P,98,6)</f>
        <v>0</v>
      </c>
      <c r="G12" s="22">
        <f t="shared" si="0"/>
        <v>0</v>
      </c>
      <c r="H12" s="20">
        <f>INDEX('Enter Dog Info'!G:R,98,1)</f>
        <v>0</v>
      </c>
      <c r="I12" s="23">
        <f t="shared" si="1"/>
        <v>0</v>
      </c>
    </row>
    <row r="13" spans="1:9" ht="30" customHeight="1" x14ac:dyDescent="0.25">
      <c r="A13" s="52">
        <f>INDEX('Enter Dog Info'!A:L,99,1)</f>
        <v>96</v>
      </c>
      <c r="B13" s="19">
        <f>INDEX('Enter Dog Info'!A:L,99,2)</f>
        <v>0</v>
      </c>
      <c r="C13" s="20">
        <f>INDEX('Enter Dog Info'!B:M,99,2)</f>
        <v>0</v>
      </c>
      <c r="D13" s="20">
        <f>INDEX('Enter Dog Info'!C:N,99,2)</f>
        <v>0</v>
      </c>
      <c r="E13" s="20">
        <f>INDEX('Enter Dog Info'!D:O,99,2)</f>
        <v>0</v>
      </c>
      <c r="F13" s="21">
        <f>INDEX('Enter Dog Info'!E:P,99,6)</f>
        <v>0</v>
      </c>
      <c r="G13" s="22">
        <f t="shared" si="0"/>
        <v>0</v>
      </c>
      <c r="H13" s="20">
        <f>INDEX('Enter Dog Info'!G:R,99,1)</f>
        <v>0</v>
      </c>
      <c r="I13" s="23">
        <f t="shared" si="1"/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/>
  <mergeCells count="8">
    <mergeCell ref="A16:I16"/>
    <mergeCell ref="A17:I17"/>
    <mergeCell ref="F1:H1"/>
    <mergeCell ref="A4:B4"/>
    <mergeCell ref="C4:D4"/>
    <mergeCell ref="F4:G4"/>
    <mergeCell ref="A14:C14"/>
    <mergeCell ref="A15:I15"/>
  </mergeCells>
  <phoneticPr fontId="4" type="noConversion"/>
  <conditionalFormatting sqref="E4">
    <cfRule type="cellIs" dxfId="15" priority="2" operator="equal">
      <formula>0</formula>
    </cfRule>
  </conditionalFormatting>
  <conditionalFormatting sqref="A2:XFD3 A18:XFD1048576 A15:A17 J15:XFD17 A1:F1 I1:XFD1 A4 F4:XFD4 C4 J7:XFD7 B6:XFD6 B8:XFD13">
    <cfRule type="cellIs" dxfId="14" priority="8" operator="equal">
      <formula>0</formula>
    </cfRule>
  </conditionalFormatting>
  <conditionalFormatting sqref="A5:D5 F5:XFD5">
    <cfRule type="cellIs" dxfId="13" priority="7" operator="equal">
      <formula>0</formula>
    </cfRule>
  </conditionalFormatting>
  <conditionalFormatting sqref="E5">
    <cfRule type="cellIs" dxfId="12" priority="6" operator="equal">
      <formula>0</formula>
    </cfRule>
  </conditionalFormatting>
  <conditionalFormatting sqref="A14">
    <cfRule type="cellIs" dxfId="11" priority="4" operator="equal">
      <formula>0</formula>
    </cfRule>
  </conditionalFormatting>
  <conditionalFormatting sqref="J14:XFD14">
    <cfRule type="cellIs" dxfId="10" priority="5" operator="equal">
      <formula>0</formula>
    </cfRule>
  </conditionalFormatting>
  <conditionalFormatting sqref="B7:I7">
    <cfRule type="cellIs" dxfId="9" priority="3" operator="equal">
      <formula>0</formula>
    </cfRule>
  </conditionalFormatting>
  <conditionalFormatting sqref="A6:A13">
    <cfRule type="cellIs" dxfId="8" priority="1" operator="equal">
      <formula>0</formula>
    </cfRule>
  </conditionalFormatting>
  <pageMargins left="0.7" right="0.7" top="0.75" bottom="0.75" header="0.3" footer="0.3"/>
  <pageSetup orientation="landscape" verticalDpi="0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sqref="A1:A1048576"/>
    </sheetView>
  </sheetViews>
  <sheetFormatPr defaultColWidth="11" defaultRowHeight="30" customHeight="1" x14ac:dyDescent="0.25"/>
  <cols>
    <col min="1" max="1" width="3.625" style="50" customWidth="1"/>
    <col min="2" max="2" width="11.375" customWidth="1"/>
    <col min="3" max="3" width="12.625" customWidth="1"/>
    <col min="4" max="4" width="36.375" style="4" customWidth="1"/>
    <col min="5" max="5" width="11.875" customWidth="1"/>
    <col min="6" max="6" width="11" style="16" customWidth="1"/>
    <col min="7" max="7" width="6.875" style="16" customWidth="1"/>
    <col min="8" max="8" width="6.125" style="15" customWidth="1"/>
    <col min="9" max="9" width="6.625" customWidth="1"/>
  </cols>
  <sheetData>
    <row r="1" spans="1:9" ht="30" customHeight="1" x14ac:dyDescent="0.4">
      <c r="E1" s="2" t="s">
        <v>2</v>
      </c>
      <c r="F1" s="64" t="str">
        <f>'Results p1'!F1:G1</f>
        <v>[EVENT NUMBER]</v>
      </c>
      <c r="G1" s="64"/>
      <c r="H1" s="64"/>
    </row>
    <row r="2" spans="1:9" ht="24" customHeight="1" x14ac:dyDescent="0.5">
      <c r="E2" s="1" t="s">
        <v>21</v>
      </c>
    </row>
    <row r="3" spans="1:9" ht="23.1" customHeight="1" x14ac:dyDescent="0.5">
      <c r="D3" s="5"/>
      <c r="E3" s="1"/>
    </row>
    <row r="4" spans="1:9" ht="30" customHeight="1" x14ac:dyDescent="0.25">
      <c r="A4" s="65" t="s">
        <v>27</v>
      </c>
      <c r="B4" s="65"/>
      <c r="C4" s="66" t="str">
        <f>'Enter Dog Info'!C1</f>
        <v>[CLUB NAME]</v>
      </c>
      <c r="D4" s="66"/>
      <c r="E4" s="24" t="s">
        <v>28</v>
      </c>
      <c r="F4" s="63" t="str">
        <f>'Results p1'!F4:G4</f>
        <v>[DATE]</v>
      </c>
      <c r="G4" s="63"/>
    </row>
    <row r="5" spans="1:9" ht="42.75" customHeight="1" x14ac:dyDescent="0.25">
      <c r="A5" s="51"/>
      <c r="B5" s="17" t="s">
        <v>25</v>
      </c>
      <c r="C5" s="17" t="s">
        <v>0</v>
      </c>
      <c r="D5" s="17" t="s">
        <v>1</v>
      </c>
      <c r="E5" s="32" t="s">
        <v>6</v>
      </c>
      <c r="F5" s="18" t="s">
        <v>17</v>
      </c>
      <c r="G5" s="18" t="s">
        <v>23</v>
      </c>
      <c r="H5" s="6" t="s">
        <v>24</v>
      </c>
      <c r="I5" s="18" t="s">
        <v>18</v>
      </c>
    </row>
    <row r="6" spans="1:9" ht="30" customHeight="1" x14ac:dyDescent="0.25">
      <c r="A6" s="52">
        <f>INDEX('Enter Dog Info'!A:L,100,1)</f>
        <v>97</v>
      </c>
      <c r="B6" s="19">
        <f>INDEX('Enter Dog Info'!A:L,100,2)</f>
        <v>0</v>
      </c>
      <c r="C6" s="20">
        <f>INDEX('Enter Dog Info'!B:M,100,2)</f>
        <v>0</v>
      </c>
      <c r="D6" s="20">
        <f>INDEX('Enter Dog Info'!C:N,100,2)</f>
        <v>0</v>
      </c>
      <c r="E6" s="20">
        <f>INDEX('Enter Dog Info'!D:O,100,2)</f>
        <v>0</v>
      </c>
      <c r="F6" s="21">
        <f>INDEX('Enter Dog Info'!E:P,100,6)</f>
        <v>0</v>
      </c>
      <c r="G6" s="22">
        <f>IF(F6&gt;0, ROUND(204.545/F6,2), 0)</f>
        <v>0</v>
      </c>
      <c r="H6" s="20">
        <f>INDEX('Enter Dog Info'!G:R,100,1)</f>
        <v>0</v>
      </c>
      <c r="I6" s="23">
        <f>ROUND((G6*H6),2)</f>
        <v>0</v>
      </c>
    </row>
    <row r="7" spans="1:9" ht="30" customHeight="1" x14ac:dyDescent="0.25">
      <c r="A7" s="52">
        <f>INDEX('Enter Dog Info'!A:L,101,1)</f>
        <v>98</v>
      </c>
      <c r="B7" s="19">
        <f>INDEX('Enter Dog Info'!A:L,101,2)</f>
        <v>0</v>
      </c>
      <c r="C7" s="20">
        <f>INDEX('Enter Dog Info'!B:M,101,2)</f>
        <v>0</v>
      </c>
      <c r="D7" s="20">
        <f>INDEX('Enter Dog Info'!C:N,101,2)</f>
        <v>0</v>
      </c>
      <c r="E7" s="20">
        <f>INDEX('Enter Dog Info'!D:O,101,2)</f>
        <v>0</v>
      </c>
      <c r="F7" s="21">
        <f>INDEX('Enter Dog Info'!E:P,101,6)</f>
        <v>0</v>
      </c>
      <c r="G7" s="22">
        <f t="shared" ref="G7:G13" si="0">IF(F7&gt;0, ROUND(204.545/F7,2), 0)</f>
        <v>0</v>
      </c>
      <c r="H7" s="20">
        <f>INDEX('Enter Dog Info'!G:R,101,1)</f>
        <v>0</v>
      </c>
      <c r="I7" s="23">
        <f t="shared" ref="I7:I13" si="1">ROUND((G7*H7),2)</f>
        <v>0</v>
      </c>
    </row>
    <row r="8" spans="1:9" ht="30" customHeight="1" x14ac:dyDescent="0.25">
      <c r="A8" s="52">
        <f>INDEX('Enter Dog Info'!A:L,102,1)</f>
        <v>99</v>
      </c>
      <c r="B8" s="19">
        <f>INDEX('Enter Dog Info'!A:L,102,2)</f>
        <v>0</v>
      </c>
      <c r="C8" s="20">
        <f>INDEX('Enter Dog Info'!B:M,102,2)</f>
        <v>0</v>
      </c>
      <c r="D8" s="20">
        <f>INDEX('Enter Dog Info'!C:N,102,2)</f>
        <v>0</v>
      </c>
      <c r="E8" s="20">
        <f>INDEX('Enter Dog Info'!D:O,102,2)</f>
        <v>0</v>
      </c>
      <c r="F8" s="21">
        <f>INDEX('Enter Dog Info'!E:P,102,6)</f>
        <v>0</v>
      </c>
      <c r="G8" s="22">
        <f t="shared" si="0"/>
        <v>0</v>
      </c>
      <c r="H8" s="20">
        <f>INDEX('Enter Dog Info'!G:R,102,1)</f>
        <v>0</v>
      </c>
      <c r="I8" s="23">
        <f t="shared" si="1"/>
        <v>0</v>
      </c>
    </row>
    <row r="9" spans="1:9" ht="30" customHeight="1" x14ac:dyDescent="0.25">
      <c r="A9" s="52">
        <f>INDEX('Enter Dog Info'!A:L,103,1)</f>
        <v>100</v>
      </c>
      <c r="B9" s="19">
        <f>INDEX('Enter Dog Info'!A:L,103,2)</f>
        <v>0</v>
      </c>
      <c r="C9" s="20">
        <f>INDEX('Enter Dog Info'!B:M,103,2)</f>
        <v>0</v>
      </c>
      <c r="D9" s="20">
        <f>INDEX('Enter Dog Info'!C:N,103,2)</f>
        <v>0</v>
      </c>
      <c r="E9" s="20">
        <f>INDEX('Enter Dog Info'!D:O,103,2)</f>
        <v>0</v>
      </c>
      <c r="F9" s="21">
        <f>INDEX('Enter Dog Info'!E:P,103,6)</f>
        <v>0</v>
      </c>
      <c r="G9" s="22">
        <f t="shared" si="0"/>
        <v>0</v>
      </c>
      <c r="H9" s="20">
        <f>INDEX('Enter Dog Info'!G:R,103,1)</f>
        <v>0</v>
      </c>
      <c r="I9" s="23">
        <f t="shared" si="1"/>
        <v>0</v>
      </c>
    </row>
    <row r="10" spans="1:9" ht="30" customHeight="1" x14ac:dyDescent="0.25">
      <c r="A10" s="52">
        <f>INDEX('Enter Dog Info'!A:L,104,1)</f>
        <v>101</v>
      </c>
      <c r="B10" s="19">
        <f>INDEX('Enter Dog Info'!A:L,104,2)</f>
        <v>0</v>
      </c>
      <c r="C10" s="20">
        <f>INDEX('Enter Dog Info'!B:M,104,2)</f>
        <v>0</v>
      </c>
      <c r="D10" s="20">
        <f>INDEX('Enter Dog Info'!C:N,104,2)</f>
        <v>0</v>
      </c>
      <c r="E10" s="20">
        <f>INDEX('Enter Dog Info'!D:O,104,2)</f>
        <v>0</v>
      </c>
      <c r="F10" s="21">
        <f>INDEX('Enter Dog Info'!E:P,104,6)</f>
        <v>0</v>
      </c>
      <c r="G10" s="22">
        <f t="shared" si="0"/>
        <v>0</v>
      </c>
      <c r="H10" s="20">
        <f>INDEX('Enter Dog Info'!G:R,104,1)</f>
        <v>0</v>
      </c>
      <c r="I10" s="23">
        <f t="shared" si="1"/>
        <v>0</v>
      </c>
    </row>
    <row r="11" spans="1:9" ht="30" customHeight="1" x14ac:dyDescent="0.25">
      <c r="A11" s="52">
        <f>INDEX('Enter Dog Info'!A:L,105,1)</f>
        <v>102</v>
      </c>
      <c r="B11" s="19">
        <f>INDEX('Enter Dog Info'!A:L,105,2)</f>
        <v>0</v>
      </c>
      <c r="C11" s="20">
        <f>INDEX('Enter Dog Info'!B:M,105,2)</f>
        <v>0</v>
      </c>
      <c r="D11" s="20">
        <f>INDEX('Enter Dog Info'!C:N,105,2)</f>
        <v>0</v>
      </c>
      <c r="E11" s="20">
        <f>INDEX('Enter Dog Info'!D:O,105,2)</f>
        <v>0</v>
      </c>
      <c r="F11" s="21">
        <f>INDEX('Enter Dog Info'!E:P,105,6)</f>
        <v>0</v>
      </c>
      <c r="G11" s="22">
        <f t="shared" si="0"/>
        <v>0</v>
      </c>
      <c r="H11" s="20">
        <f>INDEX('Enter Dog Info'!G:R,105,1)</f>
        <v>0</v>
      </c>
      <c r="I11" s="23">
        <f t="shared" si="1"/>
        <v>0</v>
      </c>
    </row>
    <row r="12" spans="1:9" ht="30" customHeight="1" x14ac:dyDescent="0.25">
      <c r="A12" s="52">
        <f>INDEX('Enter Dog Info'!A:L,106,1)</f>
        <v>103</v>
      </c>
      <c r="B12" s="19">
        <f>INDEX('Enter Dog Info'!A:L,106,2)</f>
        <v>0</v>
      </c>
      <c r="C12" s="20">
        <f>INDEX('Enter Dog Info'!B:M,106,2)</f>
        <v>0</v>
      </c>
      <c r="D12" s="20">
        <f>INDEX('Enter Dog Info'!C:N,106,2)</f>
        <v>0</v>
      </c>
      <c r="E12" s="20">
        <f>INDEX('Enter Dog Info'!D:O,106,2)</f>
        <v>0</v>
      </c>
      <c r="F12" s="21">
        <f>INDEX('Enter Dog Info'!E:P,106,6)</f>
        <v>0</v>
      </c>
      <c r="G12" s="22">
        <f t="shared" si="0"/>
        <v>0</v>
      </c>
      <c r="H12" s="20">
        <f>INDEX('Enter Dog Info'!G:R,106,1)</f>
        <v>0</v>
      </c>
      <c r="I12" s="23">
        <f t="shared" si="1"/>
        <v>0</v>
      </c>
    </row>
    <row r="13" spans="1:9" ht="30" customHeight="1" x14ac:dyDescent="0.25">
      <c r="A13" s="52">
        <f>INDEX('Enter Dog Info'!A:L,107,1)</f>
        <v>104</v>
      </c>
      <c r="B13" s="19">
        <f>INDEX('Enter Dog Info'!A:L,107,2)</f>
        <v>0</v>
      </c>
      <c r="C13" s="20">
        <f>INDEX('Enter Dog Info'!B:M,107,2)</f>
        <v>0</v>
      </c>
      <c r="D13" s="20">
        <f>INDEX('Enter Dog Info'!C:N,107,2)</f>
        <v>0</v>
      </c>
      <c r="E13" s="20">
        <f>INDEX('Enter Dog Info'!D:O,107,2)</f>
        <v>0</v>
      </c>
      <c r="F13" s="21">
        <f>INDEX('Enter Dog Info'!E:P,107,6)</f>
        <v>0</v>
      </c>
      <c r="G13" s="22">
        <f t="shared" si="0"/>
        <v>0</v>
      </c>
      <c r="H13" s="20">
        <f>INDEX('Enter Dog Info'!G:R,107,1)</f>
        <v>0</v>
      </c>
      <c r="I13" s="23">
        <f t="shared" si="1"/>
        <v>0</v>
      </c>
    </row>
    <row r="14" spans="1:9" ht="23.1" customHeight="1" x14ac:dyDescent="0.25">
      <c r="A14" s="68" t="str">
        <f>'Enter Dog Info'!A109</f>
        <v xml:space="preserve">Test Secretary:   </v>
      </c>
      <c r="B14" s="68"/>
      <c r="C14" s="68"/>
      <c r="D14" s="34" t="str">
        <f>'Enter Dog Info'!D109</f>
        <v>[NAME]</v>
      </c>
      <c r="E14" s="34" t="s">
        <v>47</v>
      </c>
      <c r="F14" s="34"/>
      <c r="G14" s="34"/>
      <c r="H14" s="34"/>
      <c r="I14" s="34"/>
    </row>
    <row r="15" spans="1:9" ht="18" customHeight="1" x14ac:dyDescent="0.25">
      <c r="A15" s="67" t="str">
        <f>'Results p1'!A15</f>
        <v>* enter initials CP for Canine Partners (mixed breeds or unregisterable purebreds)</v>
      </c>
      <c r="B15" s="67"/>
      <c r="C15" s="67"/>
      <c r="D15" s="67"/>
      <c r="E15" s="67"/>
      <c r="F15" s="67"/>
      <c r="G15" s="67"/>
      <c r="H15" s="67"/>
      <c r="I15" s="67"/>
    </row>
    <row r="16" spans="1:9" ht="17.100000000000001" customHeight="1" x14ac:dyDescent="0.25">
      <c r="A16" s="62" t="s">
        <v>22</v>
      </c>
      <c r="B16" s="62"/>
      <c r="C16" s="62"/>
      <c r="D16" s="62"/>
      <c r="E16" s="62"/>
      <c r="F16" s="62"/>
      <c r="G16" s="62"/>
      <c r="H16" s="62"/>
      <c r="I16" s="62"/>
    </row>
    <row r="17" spans="1:9" ht="18.95" customHeight="1" x14ac:dyDescent="0.25">
      <c r="A17" s="62" t="str">
        <f>'Results p1'!A17</f>
        <v>*** handicap is based on height at withers: 18” or greater = 1; 12” to less than 18” = 1.5; less than 12” = 2</v>
      </c>
      <c r="B17" s="62"/>
      <c r="C17" s="62"/>
      <c r="D17" s="62"/>
      <c r="E17" s="62"/>
      <c r="F17" s="62"/>
      <c r="G17" s="62"/>
      <c r="H17" s="62"/>
      <c r="I17" s="62"/>
    </row>
  </sheetData>
  <sheetProtection sheet="1" objects="1" scenarios="1"/>
  <mergeCells count="8">
    <mergeCell ref="A16:I16"/>
    <mergeCell ref="A17:I17"/>
    <mergeCell ref="F1:H1"/>
    <mergeCell ref="A4:B4"/>
    <mergeCell ref="C4:D4"/>
    <mergeCell ref="F4:G4"/>
    <mergeCell ref="A14:C14"/>
    <mergeCell ref="A15:I15"/>
  </mergeCells>
  <phoneticPr fontId="4" type="noConversion"/>
  <conditionalFormatting sqref="E4">
    <cfRule type="cellIs" dxfId="7" priority="2" operator="equal">
      <formula>0</formula>
    </cfRule>
  </conditionalFormatting>
  <conditionalFormatting sqref="A2:XFD3 A18:XFD1048576 A15:A17 J15:XFD17 A1:F1 I1:XFD1 A4 F4:XFD4 C4 J7:XFD7 B6:XFD6 B8:XFD13">
    <cfRule type="cellIs" dxfId="6" priority="8" operator="equal">
      <formula>0</formula>
    </cfRule>
  </conditionalFormatting>
  <conditionalFormatting sqref="A5:D5 F5:XFD5">
    <cfRule type="cellIs" dxfId="5" priority="7" operator="equal">
      <formula>0</formula>
    </cfRule>
  </conditionalFormatting>
  <conditionalFormatting sqref="E5">
    <cfRule type="cellIs" dxfId="4" priority="6" operator="equal">
      <formula>0</formula>
    </cfRule>
  </conditionalFormatting>
  <conditionalFormatting sqref="A14">
    <cfRule type="cellIs" dxfId="3" priority="4" operator="equal">
      <formula>0</formula>
    </cfRule>
  </conditionalFormatting>
  <conditionalFormatting sqref="J14:XFD14">
    <cfRule type="cellIs" dxfId="2" priority="5" operator="equal">
      <formula>0</formula>
    </cfRule>
  </conditionalFormatting>
  <conditionalFormatting sqref="B7:I7">
    <cfRule type="cellIs" dxfId="1" priority="3" operator="equal">
      <formula>0</formula>
    </cfRule>
  </conditionalFormatting>
  <conditionalFormatting sqref="A6:A13">
    <cfRule type="cellIs" dxfId="0" priority="1" operator="equal">
      <formula>0</formula>
    </cfRule>
  </conditionalFormatting>
  <pageMargins left="0.7" right="0.7" top="0.75" bottom="0.75" header="0.3" footer="0.3"/>
  <pageSetup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7</vt:i4>
      </vt:variant>
    </vt:vector>
  </HeadingPairs>
  <TitlesOfParts>
    <vt:vector size="23" baseType="lpstr">
      <vt:lpstr>Enter Dog Info</vt:lpstr>
      <vt:lpstr>Check-In List</vt:lpstr>
      <vt:lpstr>White Board</vt:lpstr>
      <vt:lpstr>Results p1</vt:lpstr>
      <vt:lpstr>Results p2</vt:lpstr>
      <vt:lpstr>Results p3</vt:lpstr>
      <vt:lpstr>Results p4</vt:lpstr>
      <vt:lpstr>Results p5</vt:lpstr>
      <vt:lpstr>Results p6</vt:lpstr>
      <vt:lpstr>Results p7</vt:lpstr>
      <vt:lpstr>Results p8</vt:lpstr>
      <vt:lpstr>Results p9</vt:lpstr>
      <vt:lpstr>Results p10</vt:lpstr>
      <vt:lpstr>Results p11</vt:lpstr>
      <vt:lpstr>Results p12</vt:lpstr>
      <vt:lpstr>Results p13</vt:lpstr>
      <vt:lpstr>'Results p1'!Print_Area</vt:lpstr>
      <vt:lpstr>'Results p2'!Print_Area</vt:lpstr>
      <vt:lpstr>'Results p3'!Print_Area</vt:lpstr>
      <vt:lpstr>'Results p4'!Print_Area</vt:lpstr>
      <vt:lpstr>'Results p5'!Print_Area</vt:lpstr>
      <vt:lpstr>'Results p6'!Print_Area</vt:lpstr>
      <vt:lpstr>'White Board'!Print_Area</vt:lpstr>
    </vt:vector>
  </TitlesOfParts>
  <Company>COAS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 Kennerley</dc:creator>
  <cp:lastModifiedBy>Stephanie Kennerley</cp:lastModifiedBy>
  <cp:lastPrinted>2017-02-09T14:22:08Z</cp:lastPrinted>
  <dcterms:created xsi:type="dcterms:W3CDTF">2016-07-05T18:28:29Z</dcterms:created>
  <dcterms:modified xsi:type="dcterms:W3CDTF">2017-06-22T16:56:22Z</dcterms:modified>
</cp:coreProperties>
</file>